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25" yWindow="65266" windowWidth="19260" windowHeight="9855" tabRatio="902" activeTab="0"/>
  </bookViews>
  <sheets>
    <sheet name="Zoznam" sheetId="1" r:id="rId1"/>
    <sheet name="Body" sheetId="2" r:id="rId2"/>
    <sheet name="Sumar" sheetId="3" r:id="rId3"/>
  </sheets>
  <definedNames>
    <definedName name="_xlnm._FilterDatabase" localSheetId="0" hidden="1">'Zoznam'!$A$1:$H$76</definedName>
    <definedName name="cislo">'Zoznam'!$A:$A</definedName>
    <definedName name="kategorie">'Body'!$J$10:$L$18</definedName>
    <definedName name="_xlnm.Print_Area" localSheetId="2">'Sumar'!$A$1:$H$103</definedName>
    <definedName name="_xlnm.Print_Area" localSheetId="0">'Zoznam'!$A$1:$BG$76</definedName>
    <definedName name="_xlnm.Print_Titles" localSheetId="0">'Zoznam'!$1:$1</definedName>
    <definedName name="zoznam">'Zoznam'!$A:$BG</definedName>
  </definedNames>
  <calcPr fullCalcOnLoad="1"/>
</workbook>
</file>

<file path=xl/sharedStrings.xml><?xml version="1.0" encoding="utf-8"?>
<sst xmlns="http://schemas.openxmlformats.org/spreadsheetml/2006/main" count="1759" uniqueCount="453">
  <si>
    <t>Dojazd:</t>
  </si>
  <si>
    <t>Čas:</t>
  </si>
  <si>
    <t>Zrážka:</t>
  </si>
  <si>
    <t>TOTAL:</t>
  </si>
  <si>
    <t>Zrážka 10</t>
  </si>
  <si>
    <t>Zrážka 2</t>
  </si>
  <si>
    <t>Team</t>
  </si>
  <si>
    <t>Body:</t>
  </si>
  <si>
    <t>Štafart</t>
  </si>
  <si>
    <t>mtbo.sk</t>
  </si>
  <si>
    <t>PuPi Team</t>
  </si>
  <si>
    <t>st.čas</t>
  </si>
  <si>
    <t>číslo</t>
  </si>
  <si>
    <t>Pretekar 1</t>
  </si>
  <si>
    <t>Pretekar 2</t>
  </si>
  <si>
    <t>Číslo</t>
  </si>
  <si>
    <t>Pretekar 4</t>
  </si>
  <si>
    <t>Cube MTBO Team</t>
  </si>
  <si>
    <t>Rózsa László</t>
  </si>
  <si>
    <t>Hegedűs Zoltán</t>
  </si>
  <si>
    <t>Ján Hefty</t>
  </si>
  <si>
    <t>Michal Pavelek</t>
  </si>
  <si>
    <t>Daniel Holler</t>
  </si>
  <si>
    <t>Beöthy Ádám</t>
  </si>
  <si>
    <t>Marek Šebo</t>
  </si>
  <si>
    <t>Kamil Valko</t>
  </si>
  <si>
    <t>Mario Rotling</t>
  </si>
  <si>
    <t>Filip Pucher</t>
  </si>
  <si>
    <t>Branislav Pilňan</t>
  </si>
  <si>
    <t>Daniel Klučár</t>
  </si>
  <si>
    <t>Bohuš Neradovič</t>
  </si>
  <si>
    <t>Martin Neradovič</t>
  </si>
  <si>
    <t>Milan Polák</t>
  </si>
  <si>
    <t>Vladimír Grauzel</t>
  </si>
  <si>
    <t>Zdeněk Tišnovský</t>
  </si>
  <si>
    <t>Jana Madarászová</t>
  </si>
  <si>
    <t>Juraj Malatin</t>
  </si>
  <si>
    <t>Vlastimil Autrata</t>
  </si>
  <si>
    <t>Daniela Trnovcová</t>
  </si>
  <si>
    <t>Juraj Mahut</t>
  </si>
  <si>
    <t>Taťjana Jánošková</t>
  </si>
  <si>
    <t>Jozef Jánoška</t>
  </si>
  <si>
    <t>Milan Antoš</t>
  </si>
  <si>
    <t>Naďa Antošová</t>
  </si>
  <si>
    <t>Roman Kučera</t>
  </si>
  <si>
    <t>Vladimír Gašparík</t>
  </si>
  <si>
    <t>Dubáci</t>
  </si>
  <si>
    <t>Andrej Dubovský</t>
  </si>
  <si>
    <t>Miroslav Dubovský</t>
  </si>
  <si>
    <t>Ohnivé šípy</t>
  </si>
  <si>
    <t>Viktor Kotuliak</t>
  </si>
  <si>
    <t>Ivan Kotuliak</t>
  </si>
  <si>
    <t>Jakub Schenk</t>
  </si>
  <si>
    <t>Urbo Team</t>
  </si>
  <si>
    <t>Marek Urban</t>
  </si>
  <si>
    <t>Matej Urban</t>
  </si>
  <si>
    <t>Hello Kitty</t>
  </si>
  <si>
    <t>Ondrej Kováč</t>
  </si>
  <si>
    <t>Táňa Grauzelová</t>
  </si>
  <si>
    <t>Ingrid Kevická</t>
  </si>
  <si>
    <t>Lucia Kevická</t>
  </si>
  <si>
    <t>Schenkovci 2</t>
  </si>
  <si>
    <t>Zloženie</t>
  </si>
  <si>
    <t>ŽŽ-80, časový limit 300 minút</t>
  </si>
  <si>
    <t>MŽ-80, časový limit 300 minút</t>
  </si>
  <si>
    <t>MM-80, časový limit 300 minút</t>
  </si>
  <si>
    <t>ŽŽ 80+, časový limit 300 minút</t>
  </si>
  <si>
    <t>MŽ 80+, časový limit 300 minút</t>
  </si>
  <si>
    <t>MM 80+, časový limit 300 minút</t>
  </si>
  <si>
    <t>RD, časový limit 180 minút</t>
  </si>
  <si>
    <t>OPEN, časový limit 180 minút</t>
  </si>
  <si>
    <t>Rogaining, časový limit 360 minút</t>
  </si>
  <si>
    <t>Tím</t>
  </si>
  <si>
    <t>Peter Halada</t>
  </si>
  <si>
    <t>Andrej Dubovský, Miroslav Dubovský</t>
  </si>
  <si>
    <t>Marek Urban, Matej Urban</t>
  </si>
  <si>
    <t>Viktor Kotuliak, Ivan Kotuliak</t>
  </si>
  <si>
    <t>Michal Kubalák, Aleš Smolka</t>
  </si>
  <si>
    <t>Tereza Schenková, Katarína Schenková</t>
  </si>
  <si>
    <t>Bohuš Neradovič, Martin Neradovič</t>
  </si>
  <si>
    <t>Taťjana Jánošková, Jozef Jánoška</t>
  </si>
  <si>
    <t>Milan Antoš, Naďa Antošová</t>
  </si>
  <si>
    <t>Rózsa László, Hegedűs Zoltán</t>
  </si>
  <si>
    <t>Kamil Valko, Mario Rotling</t>
  </si>
  <si>
    <t xml:space="preserve">  križovatka cestička a lúka</t>
  </si>
  <si>
    <t xml:space="preserve">  styk cestičiek</t>
  </si>
  <si>
    <t xml:space="preserve">  ohyb cesty</t>
  </si>
  <si>
    <t xml:space="preserve">  posed</t>
  </si>
  <si>
    <t xml:space="preserve">  rozdvojenie cestičiek</t>
  </si>
  <si>
    <t xml:space="preserve">  križovatka cestičky a lanovky</t>
  </si>
  <si>
    <t xml:space="preserve">  SZ styk ciest</t>
  </si>
  <si>
    <t xml:space="preserve">  cestička - okraj hustnika</t>
  </si>
  <si>
    <t xml:space="preserve">  križovatka cestičiek</t>
  </si>
  <si>
    <t xml:space="preserve">  ohyb cestičky</t>
  </si>
  <si>
    <t xml:space="preserve">  cestička - roh ohrady</t>
  </si>
  <si>
    <t xml:space="preserve">  rozdvojenie ciest - pod vedením</t>
  </si>
  <si>
    <t xml:space="preserve">  cestička - malá kôpka</t>
  </si>
  <si>
    <t xml:space="preserve">  ohyb chodníčka</t>
  </si>
  <si>
    <t xml:space="preserve">  styk ciest</t>
  </si>
  <si>
    <t xml:space="preserve">  chodníček - Sakrakopec</t>
  </si>
  <si>
    <t xml:space="preserve">  rozdvojenie ciest</t>
  </si>
  <si>
    <t xml:space="preserve">  styk chodníčkov</t>
  </si>
  <si>
    <t xml:space="preserve">  za križovatkou cestičiek</t>
  </si>
  <si>
    <t xml:space="preserve">  styk ciestičiek</t>
  </si>
  <si>
    <t xml:space="preserve">  koniec chodníčka</t>
  </si>
  <si>
    <t xml:space="preserve">  na cestičke</t>
  </si>
  <si>
    <t xml:space="preserve">  roh ohrady</t>
  </si>
  <si>
    <t>Opisy KS</t>
  </si>
  <si>
    <t xml:space="preserve">    Malé  MAKADO</t>
  </si>
  <si>
    <t xml:space="preserve">   Veľké MAKADO</t>
  </si>
  <si>
    <t>Kat.</t>
  </si>
  <si>
    <t>Limit</t>
  </si>
  <si>
    <t>Nad limit</t>
  </si>
  <si>
    <t>MTB Kolečko Neradoviči</t>
  </si>
  <si>
    <t>MM 80+</t>
  </si>
  <si>
    <t>1958</t>
  </si>
  <si>
    <t>97</t>
  </si>
  <si>
    <t>MM -80</t>
  </si>
  <si>
    <t>1977</t>
  </si>
  <si>
    <t>98</t>
  </si>
  <si>
    <t>1951</t>
  </si>
  <si>
    <t>Martin Zaťko</t>
  </si>
  <si>
    <t>99</t>
  </si>
  <si>
    <t>Pezinske medvede</t>
  </si>
  <si>
    <t>RD</t>
  </si>
  <si>
    <t>Medard Féder, nml</t>
  </si>
  <si>
    <t>2001</t>
  </si>
  <si>
    <t>Medard Féder, str</t>
  </si>
  <si>
    <t>100</t>
  </si>
  <si>
    <t>1981</t>
  </si>
  <si>
    <t>101</t>
  </si>
  <si>
    <t>Tretinkové Hrochotské strely</t>
  </si>
  <si>
    <t>0</t>
  </si>
  <si>
    <t>ŽŽ -80</t>
  </si>
  <si>
    <t>Katka Hlavačiková</t>
  </si>
  <si>
    <t>1961</t>
  </si>
  <si>
    <t>Erika Hlavačiková</t>
  </si>
  <si>
    <t>Kráska a zviera</t>
  </si>
  <si>
    <t>Imrich Gulai</t>
  </si>
  <si>
    <t>MŽ -80</t>
  </si>
  <si>
    <t>Adela Cori</t>
  </si>
  <si>
    <t>1995</t>
  </si>
  <si>
    <t>Dami Team</t>
  </si>
  <si>
    <t>Pupkos</t>
  </si>
  <si>
    <t>OPEN</t>
  </si>
  <si>
    <t>1984</t>
  </si>
  <si>
    <t>1980</t>
  </si>
  <si>
    <t>Riders</t>
  </si>
  <si>
    <t>1975</t>
  </si>
  <si>
    <t>Michal Vychodil</t>
  </si>
  <si>
    <t>Cukríkovia</t>
  </si>
  <si>
    <t>Jana Karasova</t>
  </si>
  <si>
    <t>Jean-Romain Plault</t>
  </si>
  <si>
    <t>1985</t>
  </si>
  <si>
    <t>1976</t>
  </si>
  <si>
    <t>BAKE Team</t>
  </si>
  <si>
    <t>Martin Mate</t>
  </si>
  <si>
    <t>1978</t>
  </si>
  <si>
    <t>Andrej Vlčák</t>
  </si>
  <si>
    <t>Ivanski vlci</t>
  </si>
  <si>
    <t>Marián Mališ</t>
  </si>
  <si>
    <t>1969</t>
  </si>
  <si>
    <t>Andrej Mališ</t>
  </si>
  <si>
    <t>MTV tím</t>
  </si>
  <si>
    <t>Juraj Belan</t>
  </si>
  <si>
    <t>1982</t>
  </si>
  <si>
    <t>Milan Katuminec</t>
  </si>
  <si>
    <t>1968</t>
  </si>
  <si>
    <t>LIKVIDAS</t>
  </si>
  <si>
    <t>DoMa</t>
  </si>
  <si>
    <t>MŽ 80+</t>
  </si>
  <si>
    <t>1960</t>
  </si>
  <si>
    <t>S.E.K.T.A.- Performance</t>
  </si>
  <si>
    <t>Stanislav Varga</t>
  </si>
  <si>
    <t>1983</t>
  </si>
  <si>
    <t>Rogaining</t>
  </si>
  <si>
    <t>Huhu lesné</t>
  </si>
  <si>
    <t>Helena Hrivnáková</t>
  </si>
  <si>
    <t>Obor&amp;Kanon</t>
  </si>
  <si>
    <t>Peter Cajkovsky</t>
  </si>
  <si>
    <t>Rudo Zalubel</t>
  </si>
  <si>
    <t>Na HoRoRa</t>
  </si>
  <si>
    <t>Jan Hinst</t>
  </si>
  <si>
    <t>Peter Mihalka</t>
  </si>
  <si>
    <t>Sunny team</t>
  </si>
  <si>
    <t>Jana Hanzelova</t>
  </si>
  <si>
    <t>Jozef Antal</t>
  </si>
  <si>
    <t>1979</t>
  </si>
  <si>
    <t>Repete</t>
  </si>
  <si>
    <t>Katarína Ďurišová</t>
  </si>
  <si>
    <t>Sokolíci</t>
  </si>
  <si>
    <t>Lenka Paulová, Miloš Paulo, Tomáš Paulo</t>
  </si>
  <si>
    <t>KONIZEP</t>
  </si>
  <si>
    <t>Vladislav Piják</t>
  </si>
  <si>
    <t>1948</t>
  </si>
  <si>
    <t>Karovič  Maya</t>
  </si>
  <si>
    <t>AT</t>
  </si>
  <si>
    <t>Lubomir Tokar</t>
  </si>
  <si>
    <t>1973</t>
  </si>
  <si>
    <t>Alica Tokarova</t>
  </si>
  <si>
    <t>Gigant Orienteering</t>
  </si>
  <si>
    <t>Zuzana Karlíková</t>
  </si>
  <si>
    <t>Martina Linhartová</t>
  </si>
  <si>
    <t>FALANGE</t>
  </si>
  <si>
    <t>Matej Pilka</t>
  </si>
  <si>
    <t>Pavel Machyniak</t>
  </si>
  <si>
    <t>Bludičky</t>
  </si>
  <si>
    <t>1993</t>
  </si>
  <si>
    <t>Merida Brno</t>
  </si>
  <si>
    <t>1966</t>
  </si>
  <si>
    <t>Pavel Blahoudek</t>
  </si>
  <si>
    <t>Gigant Orienteering 2</t>
  </si>
  <si>
    <t>Jan Skoupý</t>
  </si>
  <si>
    <t>1970</t>
  </si>
  <si>
    <t>Tomáš Zrník</t>
  </si>
  <si>
    <t>biking hikers</t>
  </si>
  <si>
    <t>Viktor Švarc</t>
  </si>
  <si>
    <t>Jitka Parobeková</t>
  </si>
  <si>
    <t>1988</t>
  </si>
  <si>
    <t>MiNa</t>
  </si>
  <si>
    <t>CHUPACABRA</t>
  </si>
  <si>
    <t>Miroslav Zelenka, Agnes von Lochness</t>
  </si>
  <si>
    <t>GIGANT</t>
  </si>
  <si>
    <t>Michal Karlík Rampa McKarlík</t>
  </si>
  <si>
    <t>120+</t>
  </si>
  <si>
    <t>daniela koprdová</t>
  </si>
  <si>
    <t>miroslav pánek</t>
  </si>
  <si>
    <t>1947</t>
  </si>
  <si>
    <t>RC&amp;P Team</t>
  </si>
  <si>
    <t>1971</t>
  </si>
  <si>
    <t>Čo je zlé</t>
  </si>
  <si>
    <t>Bihari Zoltán</t>
  </si>
  <si>
    <t>B+T HUN</t>
  </si>
  <si>
    <t>Pálfi Antal</t>
  </si>
  <si>
    <t>Prokopp Erzsébet</t>
  </si>
  <si>
    <t>Valašské bludičky</t>
  </si>
  <si>
    <t>Perůtková Ivana</t>
  </si>
  <si>
    <t>ŽŽ 80+</t>
  </si>
  <si>
    <t>Maliňáková Eva</t>
  </si>
  <si>
    <t>2002</t>
  </si>
  <si>
    <t>Stengl running team</t>
  </si>
  <si>
    <t>Andrej Virlič, Marián Spišiak</t>
  </si>
  <si>
    <t>Spidermani</t>
  </si>
  <si>
    <t>Peter Kocian</t>
  </si>
  <si>
    <t>Oliver Kocian</t>
  </si>
  <si>
    <t>LKT 80</t>
  </si>
  <si>
    <t>Jiří Král</t>
  </si>
  <si>
    <t>Dana Králová</t>
  </si>
  <si>
    <t>P+K Racing team</t>
  </si>
  <si>
    <t>o Kolečko menej</t>
  </si>
  <si>
    <t>Juraj Mozoláni</t>
  </si>
  <si>
    <t>Monika Palečková</t>
  </si>
  <si>
    <t>1965</t>
  </si>
  <si>
    <t>škriatkovia</t>
  </si>
  <si>
    <t>Žofia Kováčová</t>
  </si>
  <si>
    <t>2004</t>
  </si>
  <si>
    <t>1999</t>
  </si>
  <si>
    <t>ČDPK HZRZ</t>
  </si>
  <si>
    <t>Martin Lohnert</t>
  </si>
  <si>
    <t>Svetlanka Králová</t>
  </si>
  <si>
    <t>Hurikán</t>
  </si>
  <si>
    <t>Mirka Horváthová</t>
  </si>
  <si>
    <t>Martin Ret</t>
  </si>
  <si>
    <t>4manko 4ever</t>
  </si>
  <si>
    <t>Michal Kováč</t>
  </si>
  <si>
    <t>Neskory zber</t>
  </si>
  <si>
    <t>Peter Frano</t>
  </si>
  <si>
    <t>Ivan Butas</t>
  </si>
  <si>
    <t>Schenkovci 1</t>
  </si>
  <si>
    <t>2000</t>
  </si>
  <si>
    <t>Robert Schenk</t>
  </si>
  <si>
    <t>Kobra</t>
  </si>
  <si>
    <t>Karol Hierweg</t>
  </si>
  <si>
    <t>Petra Kotuliaková</t>
  </si>
  <si>
    <t>Lea Kotuliaková</t>
  </si>
  <si>
    <t>2007</t>
  </si>
  <si>
    <t>1974</t>
  </si>
  <si>
    <t>ŠBR Piešťany</t>
  </si>
  <si>
    <t>Jozef Drahovský, Tadeáš Drahovský, Lýdia Drahovský</t>
  </si>
  <si>
    <t>NoName</t>
  </si>
  <si>
    <t>Tomáš Černík</t>
  </si>
  <si>
    <t>Martin Černík</t>
  </si>
  <si>
    <t>2003</t>
  </si>
  <si>
    <t>JMV</t>
  </si>
  <si>
    <t>Juraj Hráček, Veronika Plavinová, Martin Pečuk</t>
  </si>
  <si>
    <t>Lesné mačky</t>
  </si>
  <si>
    <t>Ľudmila Kollárová</t>
  </si>
  <si>
    <t>Horúce strely</t>
  </si>
  <si>
    <t>Peter Neumann</t>
  </si>
  <si>
    <t>Tibor Mišutka</t>
  </si>
  <si>
    <t>MILEŠ2</t>
  </si>
  <si>
    <t>Trnavaci</t>
  </si>
  <si>
    <t>Čapkovič Viliam</t>
  </si>
  <si>
    <t>Svitek Miloš</t>
  </si>
  <si>
    <t>Dezorientacny Team</t>
  </si>
  <si>
    <t>Tothova Branislava</t>
  </si>
  <si>
    <t>Tothova Alzbeta</t>
  </si>
  <si>
    <t>Karpatske svište</t>
  </si>
  <si>
    <t>Toth Jozef</t>
  </si>
  <si>
    <t>1972</t>
  </si>
  <si>
    <t>Tothova Tereza</t>
  </si>
  <si>
    <t>FastbutLama</t>
  </si>
  <si>
    <t>Rejduga Peter</t>
  </si>
  <si>
    <t>Nemrchavci 1</t>
  </si>
  <si>
    <t>Tereza Šmelíková, Juraj Šmelík</t>
  </si>
  <si>
    <t>Nemrchavci 2</t>
  </si>
  <si>
    <t>Dorota Šmelíková</t>
  </si>
  <si>
    <t>Barbora Šmelíková</t>
  </si>
  <si>
    <t>SMITH&amp;LONG</t>
  </si>
  <si>
    <t>Radovan Dlouhy</t>
  </si>
  <si>
    <t>Miroslav Kováč</t>
  </si>
  <si>
    <t>Banda Mikovska</t>
  </si>
  <si>
    <t>Richard Miko</t>
  </si>
  <si>
    <t>2008</t>
  </si>
  <si>
    <t>Branislav Miko</t>
  </si>
  <si>
    <t>limit</t>
  </si>
  <si>
    <t>st.cas</t>
  </si>
  <si>
    <t>velke makado</t>
  </si>
  <si>
    <t>open, rd</t>
  </si>
  <si>
    <t>Body</t>
  </si>
  <si>
    <t>Daniel Holler, Michal Pavelek</t>
  </si>
  <si>
    <t>Peter Halada, Michal Vychodil</t>
  </si>
  <si>
    <t>Martin Mate, Andrej Vlčák</t>
  </si>
  <si>
    <t>Juraj Belan, Milan Katuminec</t>
  </si>
  <si>
    <t>Stanislav Varga, Milan Polák</t>
  </si>
  <si>
    <t>Peter Cajkovsky, Rudo Zalubel</t>
  </si>
  <si>
    <t>Jan Hinst, Peter Mihalka</t>
  </si>
  <si>
    <t>Matej Pilka, Pavel Machyniak</t>
  </si>
  <si>
    <t>Bihari Zoltán, Beöthy Ádám</t>
  </si>
  <si>
    <t>Marek Šebo, Michal Kováč</t>
  </si>
  <si>
    <t>Čapkovič Viliam, Svitek Miloš</t>
  </si>
  <si>
    <t>Vladimír Grauzel, Martin Zaťko</t>
  </si>
  <si>
    <t>Branislav Pilňan, Filip Pucher</t>
  </si>
  <si>
    <t>Zdeněk Tišnovský, Pavel Blahoudek</t>
  </si>
  <si>
    <t>Jan Skoupý, Tomáš Zrník</t>
  </si>
  <si>
    <t>Daniel Klučár, Juraj Malatin</t>
  </si>
  <si>
    <t>Peter Frano, Ivan Butas</t>
  </si>
  <si>
    <t>Peter Neumann, Tibor Mišutka</t>
  </si>
  <si>
    <t>Radovan Dlouhy, Miroslav Kováč</t>
  </si>
  <si>
    <t>Adela Cori, Imrich Gulai</t>
  </si>
  <si>
    <t>Jean-Romain Plault, Jana Karasova</t>
  </si>
  <si>
    <t>Jozef Antal, Jana Hanzelova</t>
  </si>
  <si>
    <t>Katarína Ďurišová, Juraj Mahut</t>
  </si>
  <si>
    <t>Jitka Parobeková, Viktor Švarc</t>
  </si>
  <si>
    <t>Pálfi Antal, Prokopp Erzsébet</t>
  </si>
  <si>
    <t>Daniela Trnovcová, Vlastimil Autrata</t>
  </si>
  <si>
    <t>Svetlanka Králová, Martin Lohnert</t>
  </si>
  <si>
    <t>Mirka Horváthová, Martin Ret</t>
  </si>
  <si>
    <t>Helena Hrivnáková, Vladimír Gašparík</t>
  </si>
  <si>
    <t>Vladislav Piják, Karovič  Maya</t>
  </si>
  <si>
    <t>miroslav pánek, daniela koprdová</t>
  </si>
  <si>
    <t>Dana Králová, Jiří Král</t>
  </si>
  <si>
    <t>Monika Palečková, Juraj Mozoláni</t>
  </si>
  <si>
    <t>Medard Féder, nml, Medard Féder, str</t>
  </si>
  <si>
    <t>Marián Mališ, Andrej Mališ</t>
  </si>
  <si>
    <t>Lubomir Tokar, Alica Tokarova</t>
  </si>
  <si>
    <t>Peter Kocian, Oliver Kocian</t>
  </si>
  <si>
    <t>Žofia Kováčová, Ondrej Kováč</t>
  </si>
  <si>
    <t>Jakub Schenk, Robert Schenk</t>
  </si>
  <si>
    <t>Lea Kotuliaková, Petra Kotuliaková</t>
  </si>
  <si>
    <t>Martin Černík, Tomáš Černík</t>
  </si>
  <si>
    <t>Tothova Branislava, Tothova Alzbeta</t>
  </si>
  <si>
    <t>Toth Jozef, Tothova Tereza</t>
  </si>
  <si>
    <t>Dorota Šmelíková, Barbora Šmelíková</t>
  </si>
  <si>
    <t>Richard Miko, Branislav Miko</t>
  </si>
  <si>
    <t>Katka Hlavačiková, Erika Hlavačiková</t>
  </si>
  <si>
    <t>Zuzana Karlíková, Martina Linhartová</t>
  </si>
  <si>
    <t>Lucia Kevická, Ingrid Kevická</t>
  </si>
  <si>
    <t>Perůtková Ivana, Maliňáková Eva</t>
  </si>
  <si>
    <t>Jana Madarászová, Ľudmila Kollárová</t>
  </si>
  <si>
    <t>03</t>
  </si>
  <si>
    <t>04</t>
  </si>
  <si>
    <t>06</t>
  </si>
  <si>
    <t>27</t>
  </si>
  <si>
    <t>08</t>
  </si>
  <si>
    <t>09</t>
  </si>
  <si>
    <t>11</t>
  </si>
  <si>
    <t>12</t>
  </si>
  <si>
    <t>13</t>
  </si>
  <si>
    <t>14</t>
  </si>
  <si>
    <t>15</t>
  </si>
  <si>
    <t>16</t>
  </si>
  <si>
    <t>24</t>
  </si>
  <si>
    <t>31</t>
  </si>
  <si>
    <t>T&amp;T</t>
  </si>
  <si>
    <t>Tomáš Dedinský</t>
  </si>
  <si>
    <t>Tomáš Donbek</t>
  </si>
  <si>
    <t>40</t>
  </si>
  <si>
    <t>43</t>
  </si>
  <si>
    <t>44</t>
  </si>
  <si>
    <t>45</t>
  </si>
  <si>
    <t>47</t>
  </si>
  <si>
    <t>48</t>
  </si>
  <si>
    <t>49</t>
  </si>
  <si>
    <t>51</t>
  </si>
  <si>
    <t>52</t>
  </si>
  <si>
    <t>75</t>
  </si>
  <si>
    <t>76</t>
  </si>
  <si>
    <t>77</t>
  </si>
  <si>
    <t>79</t>
  </si>
  <si>
    <t>81</t>
  </si>
  <si>
    <t>82</t>
  </si>
  <si>
    <t>83</t>
  </si>
  <si>
    <t>84</t>
  </si>
  <si>
    <t>85</t>
  </si>
  <si>
    <t>86</t>
  </si>
  <si>
    <t>87</t>
  </si>
  <si>
    <t>88</t>
  </si>
  <si>
    <t>71</t>
  </si>
  <si>
    <t>72</t>
  </si>
  <si>
    <t>80</t>
  </si>
  <si>
    <t>Peter Weinberger, Marian Žáčik</t>
  </si>
  <si>
    <t>70</t>
  </si>
  <si>
    <t>Medveď</t>
  </si>
  <si>
    <t>95</t>
  </si>
  <si>
    <t>94</t>
  </si>
  <si>
    <t>93</t>
  </si>
  <si>
    <t>92</t>
  </si>
  <si>
    <t>91</t>
  </si>
  <si>
    <t>90</t>
  </si>
  <si>
    <t>Friends</t>
  </si>
  <si>
    <t>Dominka Bartová, Diego Lajola</t>
  </si>
  <si>
    <t>73</t>
  </si>
  <si>
    <t>33</t>
  </si>
  <si>
    <t>35</t>
  </si>
  <si>
    <t>36</t>
  </si>
  <si>
    <t>53</t>
  </si>
  <si>
    <t>55</t>
  </si>
  <si>
    <t>56</t>
  </si>
  <si>
    <t>17</t>
  </si>
  <si>
    <t>18</t>
  </si>
  <si>
    <t>19</t>
  </si>
  <si>
    <t>20</t>
  </si>
  <si>
    <t>21</t>
  </si>
  <si>
    <t>22</t>
  </si>
  <si>
    <t>23</t>
  </si>
  <si>
    <t>25</t>
  </si>
  <si>
    <t>57</t>
  </si>
  <si>
    <t>59</t>
  </si>
  <si>
    <t>64</t>
  </si>
  <si>
    <t>60</t>
  </si>
  <si>
    <t>61</t>
  </si>
  <si>
    <t>62</t>
  </si>
  <si>
    <t>63</t>
  </si>
  <si>
    <t>65</t>
  </si>
  <si>
    <t>68</t>
  </si>
  <si>
    <t xml:space="preserve">Táňa Grauzelová, </t>
  </si>
  <si>
    <t>26</t>
  </si>
  <si>
    <t>Tomáš Dedinský, Tomáš Donbek</t>
  </si>
  <si>
    <t>x</t>
  </si>
  <si>
    <t>s</t>
  </si>
  <si>
    <t>MS</t>
  </si>
  <si>
    <r>
      <rPr>
        <b/>
        <sz val="36"/>
        <rFont val="Arial"/>
        <family val="2"/>
      </rPr>
      <t>MAKADO 2012</t>
    </r>
    <r>
      <rPr>
        <sz val="10"/>
        <rFont val="Arial"/>
        <family val="2"/>
      </rPr>
      <t xml:space="preserve">
Bratislava, Koliba, 7.10.2012
... a nakoniec aj pršalo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</si>
</sst>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Times New Roman"/>
      <family val="1"/>
    </font>
    <font>
      <b/>
      <i/>
      <sz val="20"/>
      <name val="Arial"/>
      <family val="2"/>
    </font>
    <font>
      <b/>
      <sz val="10"/>
      <color indexed="8"/>
      <name val="Arial"/>
      <family val="2"/>
    </font>
    <font>
      <sz val="10"/>
      <name val="Arial CE"/>
      <family val="0"/>
    </font>
    <font>
      <sz val="8"/>
      <name val="Arial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name val="Arial"/>
      <family val="0"/>
    </font>
    <font>
      <b/>
      <sz val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hair">
        <color indexed="8"/>
      </left>
      <right/>
      <top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5" applyNumberFormat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6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0" fontId="6" fillId="0" borderId="0" xfId="55">
      <alignment/>
      <protection/>
    </xf>
    <xf numFmtId="0" fontId="6" fillId="0" borderId="0" xfId="55" applyAlignment="1">
      <alignment horizontal="center"/>
      <protection/>
    </xf>
    <xf numFmtId="0" fontId="6" fillId="0" borderId="12" xfId="55" applyBorder="1">
      <alignment/>
      <protection/>
    </xf>
    <xf numFmtId="0" fontId="6" fillId="0" borderId="12" xfId="55" applyBorder="1" applyAlignment="1">
      <alignment horizontal="center"/>
      <protection/>
    </xf>
    <xf numFmtId="0" fontId="6" fillId="0" borderId="0" xfId="55" applyBorder="1" applyAlignment="1">
      <alignment horizontal="center"/>
      <protection/>
    </xf>
    <xf numFmtId="49" fontId="0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0" fontId="4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/>
    </xf>
    <xf numFmtId="0" fontId="0" fillId="0" borderId="13" xfId="0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 indent="1"/>
    </xf>
    <xf numFmtId="2" fontId="0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 indent="1"/>
    </xf>
    <xf numFmtId="49" fontId="0" fillId="0" borderId="13" xfId="0" applyNumberFormat="1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Fill="1" applyBorder="1" applyAlignment="1">
      <alignment horizontal="right"/>
    </xf>
    <xf numFmtId="2" fontId="0" fillId="0" borderId="13" xfId="0" applyNumberFormat="1" applyBorder="1" applyAlignment="1" applyProtection="1">
      <alignment/>
      <protection locked="0"/>
    </xf>
    <xf numFmtId="0" fontId="8" fillId="0" borderId="13" xfId="0" applyNumberFormat="1" applyFont="1" applyBorder="1" applyAlignment="1" applyProtection="1">
      <alignment horizontal="center"/>
      <protection locked="0"/>
    </xf>
    <xf numFmtId="0" fontId="8" fillId="0" borderId="14" xfId="0" applyNumberFormat="1" applyFont="1" applyBorder="1" applyAlignment="1" applyProtection="1">
      <alignment horizontal="center"/>
      <protection locked="0"/>
    </xf>
    <xf numFmtId="2" fontId="0" fillId="0" borderId="13" xfId="0" applyNumberFormat="1" applyFont="1" applyBorder="1" applyAlignment="1" applyProtection="1">
      <alignment/>
      <protection locked="0"/>
    </xf>
    <xf numFmtId="0" fontId="2" fillId="0" borderId="13" xfId="0" applyNumberFormat="1" applyFont="1" applyBorder="1" applyAlignment="1" applyProtection="1">
      <alignment/>
      <protection locked="0"/>
    </xf>
    <xf numFmtId="0" fontId="2" fillId="0" borderId="13" xfId="0" applyNumberFormat="1" applyFont="1" applyFill="1" applyBorder="1" applyAlignment="1" applyProtection="1">
      <alignment/>
      <protection locked="0"/>
    </xf>
    <xf numFmtId="2" fontId="2" fillId="0" borderId="13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/>
      <protection/>
    </xf>
    <xf numFmtId="0" fontId="2" fillId="0" borderId="13" xfId="0" applyNumberFormat="1" applyFont="1" applyBorder="1" applyAlignment="1" applyProtection="1">
      <alignment/>
      <protection/>
    </xf>
    <xf numFmtId="0" fontId="0" fillId="0" borderId="13" xfId="0" applyFill="1" applyBorder="1" applyAlignment="1">
      <alignment/>
    </xf>
    <xf numFmtId="0" fontId="0" fillId="0" borderId="13" xfId="0" applyNumberFormat="1" applyBorder="1" applyAlignment="1" applyProtection="1">
      <alignment/>
      <protection locked="0"/>
    </xf>
    <xf numFmtId="2" fontId="0" fillId="0" borderId="13" xfId="0" applyNumberFormat="1" applyFont="1" applyBorder="1" applyAlignment="1" applyProtection="1">
      <alignment/>
      <protection/>
    </xf>
    <xf numFmtId="0" fontId="0" fillId="0" borderId="13" xfId="0" applyNumberFormat="1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0" fontId="8" fillId="0" borderId="15" xfId="0" applyNumberFormat="1" applyFont="1" applyBorder="1" applyAlignment="1" applyProtection="1">
      <alignment horizontal="center"/>
      <protection locked="0"/>
    </xf>
    <xf numFmtId="0" fontId="2" fillId="0" borderId="15" xfId="0" applyNumberFormat="1" applyFont="1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49" fontId="0" fillId="0" borderId="13" xfId="0" applyNumberFormat="1" applyFont="1" applyBorder="1" applyAlignment="1">
      <alignment/>
    </xf>
    <xf numFmtId="0" fontId="3" fillId="0" borderId="10" xfId="0" applyNumberFormat="1" applyFont="1" applyBorder="1" applyAlignment="1" applyProtection="1">
      <alignment horizontal="center"/>
      <protection locked="0"/>
    </xf>
    <xf numFmtId="2" fontId="2" fillId="0" borderId="16" xfId="0" applyNumberFormat="1" applyFont="1" applyBorder="1" applyAlignment="1" applyProtection="1">
      <alignment/>
      <protection locked="0"/>
    </xf>
    <xf numFmtId="0" fontId="8" fillId="0" borderId="16" xfId="0" applyNumberFormat="1" applyFont="1" applyFill="1" applyBorder="1" applyAlignment="1" applyProtection="1">
      <alignment horizontal="center"/>
      <protection locked="0"/>
    </xf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2" fontId="26" fillId="0" borderId="13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/>
    </xf>
    <xf numFmtId="0" fontId="0" fillId="0" borderId="14" xfId="0" applyFill="1" applyBorder="1" applyAlignment="1">
      <alignment/>
    </xf>
    <xf numFmtId="0" fontId="0" fillId="0" borderId="14" xfId="0" applyNumberFormat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>
    <pageSetUpPr fitToPage="1"/>
  </sheetPr>
  <dimension ref="A1:BI122"/>
  <sheetViews>
    <sheetView tabSelected="1" zoomScale="70" zoomScaleNormal="70" zoomScalePageLayoutView="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1" sqref="A1"/>
    </sheetView>
  </sheetViews>
  <sheetFormatPr defaultColWidth="9.140625" defaultRowHeight="12.75"/>
  <cols>
    <col min="1" max="1" width="9.57421875" style="4" customWidth="1"/>
    <col min="2" max="2" width="17.421875" style="1" customWidth="1"/>
    <col min="3" max="3" width="8.140625" style="1" customWidth="1"/>
    <col min="4" max="4" width="19.57421875" style="1" hidden="1" customWidth="1"/>
    <col min="5" max="5" width="16.140625" style="1" hidden="1" customWidth="1"/>
    <col min="6" max="6" width="15.57421875" style="1" hidden="1" customWidth="1"/>
    <col min="7" max="7" width="34.00390625" style="1" hidden="1" customWidth="1"/>
    <col min="8" max="8" width="10.28125" style="6" customWidth="1"/>
    <col min="9" max="9" width="5.28125" style="1" hidden="1" customWidth="1"/>
    <col min="10" max="28" width="3.28125" style="2" bestFit="1" customWidth="1"/>
    <col min="29" max="29" width="3.28125" style="52" bestFit="1" customWidth="1"/>
    <col min="30" max="38" width="3.28125" style="2" bestFit="1" customWidth="1"/>
    <col min="39" max="39" width="3.28125" style="52" bestFit="1" customWidth="1"/>
    <col min="40" max="44" width="3.28125" style="2" bestFit="1" customWidth="1"/>
    <col min="45" max="45" width="3.00390625" style="2" customWidth="1"/>
    <col min="46" max="48" width="3.28125" style="5" bestFit="1" customWidth="1"/>
    <col min="49" max="49" width="3.28125" style="58" bestFit="1" customWidth="1"/>
    <col min="50" max="50" width="4.421875" style="5" bestFit="1" customWidth="1"/>
    <col min="51" max="51" width="6.8515625" style="4" customWidth="1"/>
    <col min="52" max="52" width="5.7109375" style="1" hidden="1" customWidth="1"/>
    <col min="53" max="53" width="0" style="7" hidden="1" customWidth="1"/>
    <col min="54" max="55" width="9.28125" style="5" hidden="1" customWidth="1"/>
    <col min="56" max="56" width="6.8515625" style="5" bestFit="1" customWidth="1"/>
    <col min="57" max="57" width="9.140625" style="5" customWidth="1"/>
    <col min="58" max="58" width="7.140625" style="7" bestFit="1" customWidth="1"/>
    <col min="59" max="59" width="9.140625" style="5" customWidth="1"/>
    <col min="60" max="16384" width="9.140625" style="1" customWidth="1"/>
  </cols>
  <sheetData>
    <row r="1" spans="1:59" ht="15">
      <c r="A1" s="38" t="s">
        <v>12</v>
      </c>
      <c r="B1" s="39" t="s">
        <v>6</v>
      </c>
      <c r="C1" s="39" t="s">
        <v>110</v>
      </c>
      <c r="D1" s="16" t="s">
        <v>13</v>
      </c>
      <c r="E1" s="9" t="s">
        <v>16</v>
      </c>
      <c r="F1" s="8" t="s">
        <v>14</v>
      </c>
      <c r="G1" s="16"/>
      <c r="H1" s="53" t="s">
        <v>0</v>
      </c>
      <c r="I1" s="3"/>
      <c r="J1" s="54">
        <v>1</v>
      </c>
      <c r="K1" s="54">
        <v>2</v>
      </c>
      <c r="L1" s="54">
        <v>3</v>
      </c>
      <c r="M1" s="54">
        <v>4</v>
      </c>
      <c r="N1" s="54">
        <v>5</v>
      </c>
      <c r="O1" s="54">
        <v>6</v>
      </c>
      <c r="P1" s="54">
        <v>7</v>
      </c>
      <c r="Q1" s="54">
        <v>8</v>
      </c>
      <c r="R1" s="55">
        <v>9</v>
      </c>
      <c r="S1" s="56">
        <v>10</v>
      </c>
      <c r="T1" s="54">
        <v>11</v>
      </c>
      <c r="U1" s="54">
        <v>12</v>
      </c>
      <c r="V1" s="54">
        <v>13</v>
      </c>
      <c r="W1" s="54">
        <v>14</v>
      </c>
      <c r="X1" s="54">
        <v>15</v>
      </c>
      <c r="Y1" s="54">
        <v>16</v>
      </c>
      <c r="Z1" s="54">
        <v>17</v>
      </c>
      <c r="AA1" s="54">
        <v>18</v>
      </c>
      <c r="AB1" s="55">
        <v>19</v>
      </c>
      <c r="AC1" s="56">
        <v>20</v>
      </c>
      <c r="AD1" s="54">
        <v>21</v>
      </c>
      <c r="AE1" s="54">
        <v>22</v>
      </c>
      <c r="AF1" s="54">
        <v>23</v>
      </c>
      <c r="AG1" s="54">
        <v>24</v>
      </c>
      <c r="AH1" s="54">
        <v>25</v>
      </c>
      <c r="AI1" s="54">
        <v>26</v>
      </c>
      <c r="AJ1" s="54">
        <v>27</v>
      </c>
      <c r="AK1" s="54">
        <v>28</v>
      </c>
      <c r="AL1" s="55">
        <v>29</v>
      </c>
      <c r="AM1" s="56">
        <v>30</v>
      </c>
      <c r="AN1" s="54">
        <v>31</v>
      </c>
      <c r="AO1" s="54">
        <v>32</v>
      </c>
      <c r="AP1" s="54">
        <v>33</v>
      </c>
      <c r="AQ1" s="54">
        <v>34</v>
      </c>
      <c r="AR1" s="54">
        <v>35</v>
      </c>
      <c r="AS1" s="54">
        <v>36</v>
      </c>
      <c r="AT1" s="54">
        <v>37</v>
      </c>
      <c r="AU1" s="54">
        <v>38</v>
      </c>
      <c r="AV1" s="55">
        <v>39</v>
      </c>
      <c r="AW1" s="56">
        <v>40</v>
      </c>
      <c r="AX1" s="55">
        <v>100</v>
      </c>
      <c r="AY1" s="49" t="s">
        <v>11</v>
      </c>
      <c r="AZ1" s="39" t="s">
        <v>111</v>
      </c>
      <c r="BA1" s="40" t="s">
        <v>112</v>
      </c>
      <c r="BB1" s="41" t="s">
        <v>5</v>
      </c>
      <c r="BC1" s="42" t="s">
        <v>4</v>
      </c>
      <c r="BD1" s="42" t="s">
        <v>319</v>
      </c>
      <c r="BE1" s="42" t="s">
        <v>2</v>
      </c>
      <c r="BF1" s="40" t="s">
        <v>1</v>
      </c>
      <c r="BG1" s="42" t="s">
        <v>3</v>
      </c>
    </row>
    <row r="2" spans="1:59" ht="15">
      <c r="A2" s="26" t="s">
        <v>370</v>
      </c>
      <c r="B2" s="27" t="s">
        <v>142</v>
      </c>
      <c r="C2" s="59" t="s">
        <v>117</v>
      </c>
      <c r="D2" t="s">
        <v>22</v>
      </c>
      <c r="E2" s="15" t="s">
        <v>118</v>
      </c>
      <c r="F2" t="s">
        <v>21</v>
      </c>
      <c r="G2" t="str">
        <f aca="true" t="shared" si="0" ref="G2:G40">D2&amp;", "&amp;F2</f>
        <v>Daniel Holler, Michal Pavelek</v>
      </c>
      <c r="H2" s="57">
        <v>333.22</v>
      </c>
      <c r="I2" s="44"/>
      <c r="J2" s="35"/>
      <c r="K2" s="35"/>
      <c r="L2" s="35" t="s">
        <v>449</v>
      </c>
      <c r="M2" s="35" t="s">
        <v>449</v>
      </c>
      <c r="N2" s="35" t="s">
        <v>449</v>
      </c>
      <c r="O2" s="35" t="s">
        <v>449</v>
      </c>
      <c r="P2" s="35"/>
      <c r="Q2" s="35" t="s">
        <v>449</v>
      </c>
      <c r="R2" s="36" t="s">
        <v>449</v>
      </c>
      <c r="S2" s="48"/>
      <c r="T2" s="35"/>
      <c r="U2" s="35" t="s">
        <v>449</v>
      </c>
      <c r="V2" s="35" t="s">
        <v>449</v>
      </c>
      <c r="W2" s="35" t="s">
        <v>449</v>
      </c>
      <c r="X2" s="35" t="s">
        <v>449</v>
      </c>
      <c r="Y2" s="35" t="s">
        <v>449</v>
      </c>
      <c r="Z2" s="35"/>
      <c r="AA2" s="35"/>
      <c r="AB2" s="36"/>
      <c r="AC2" s="48"/>
      <c r="AD2" s="35"/>
      <c r="AE2" s="35"/>
      <c r="AF2" s="35"/>
      <c r="AG2" s="35"/>
      <c r="AH2" s="35"/>
      <c r="AI2" s="35"/>
      <c r="AJ2" s="35"/>
      <c r="AK2" s="35" t="s">
        <v>449</v>
      </c>
      <c r="AL2" s="36"/>
      <c r="AM2" s="48" t="s">
        <v>449</v>
      </c>
      <c r="AN2" s="35"/>
      <c r="AO2" s="35" t="s">
        <v>449</v>
      </c>
      <c r="AP2" s="35"/>
      <c r="AQ2" s="35" t="s">
        <v>449</v>
      </c>
      <c r="AR2" s="35" t="s">
        <v>449</v>
      </c>
      <c r="AS2" s="35" t="s">
        <v>449</v>
      </c>
      <c r="AT2" s="35" t="s">
        <v>449</v>
      </c>
      <c r="AU2" s="35"/>
      <c r="AV2" s="36" t="s">
        <v>449</v>
      </c>
      <c r="AW2" s="48"/>
      <c r="AX2" s="36" t="s">
        <v>449</v>
      </c>
      <c r="AY2" s="50">
        <f aca="true" t="shared" si="1" ref="AY2:AY27">VLOOKUP(C2,kategorie,3,FALSE)</f>
        <v>30</v>
      </c>
      <c r="AZ2" s="43">
        <f aca="true" t="shared" si="2" ref="AZ2:AZ27">VLOOKUP(C2,kategorie,2,FALSE)</f>
        <v>300</v>
      </c>
      <c r="BA2" s="45">
        <f aca="true" t="shared" si="3" ref="BA2:BA27">BF2-AZ2</f>
        <v>3.2200000000000273</v>
      </c>
      <c r="BB2" s="46">
        <f aca="true" t="shared" si="4" ref="BB2:BB27">IF(AND(BF2&gt;AZ2,BF2&lt;=AZ2+10),CEILING(BF2-AZ2,1)*2,0)</f>
        <v>8</v>
      </c>
      <c r="BC2" s="46">
        <f aca="true" t="shared" si="5" ref="BC2:BC27">IF(BF2&gt;AZ2+10,20+CEILING(BF2-10-AZ2,1)*10,0)</f>
        <v>0</v>
      </c>
      <c r="BD2" s="46">
        <f>IF(OR(C2="OPEN",C2="RD"),SUMIF(J2:AX2,"x",Body!$A$6:$AO$6),SUMIF(J2:AX2,"x",Body!$A$2:$AO$2))</f>
        <v>686</v>
      </c>
      <c r="BE2" s="46">
        <f aca="true" t="shared" si="6" ref="BE2:BE27">IF(BC2&gt;0,BC2,BB2)</f>
        <v>8</v>
      </c>
      <c r="BF2" s="47">
        <f aca="true" t="shared" si="7" ref="BF2:BF27">H2-AY2</f>
        <v>303.22</v>
      </c>
      <c r="BG2" s="46">
        <f aca="true" t="shared" si="8" ref="BG2:BG27">IF(H2&lt;&gt;"",IF(BA2&gt;30,"DISK",IF(ISERR(BD2-BE2),-999,BD2-BE2)),-999)</f>
        <v>678</v>
      </c>
    </row>
    <row r="3" spans="1:59" ht="15">
      <c r="A3" s="26" t="s">
        <v>371</v>
      </c>
      <c r="B3" s="27" t="s">
        <v>147</v>
      </c>
      <c r="C3" s="60" t="s">
        <v>117</v>
      </c>
      <c r="D3" t="s">
        <v>73</v>
      </c>
      <c r="E3" s="15" t="s">
        <v>148</v>
      </c>
      <c r="F3" t="s">
        <v>149</v>
      </c>
      <c r="G3" t="str">
        <f t="shared" si="0"/>
        <v>Peter Halada, Michal Vychodil</v>
      </c>
      <c r="H3" s="57">
        <v>322.5</v>
      </c>
      <c r="I3" s="44"/>
      <c r="J3" s="35"/>
      <c r="K3" s="35"/>
      <c r="L3" s="35"/>
      <c r="M3" s="35"/>
      <c r="N3" s="35"/>
      <c r="O3" s="35"/>
      <c r="P3" s="35"/>
      <c r="Q3" s="35"/>
      <c r="R3" s="36"/>
      <c r="S3" s="48"/>
      <c r="T3" s="35"/>
      <c r="U3" s="35"/>
      <c r="V3" s="35"/>
      <c r="W3" s="35"/>
      <c r="X3" s="35"/>
      <c r="Y3" s="35"/>
      <c r="Z3" s="35"/>
      <c r="AA3" s="35" t="s">
        <v>449</v>
      </c>
      <c r="AB3" s="36"/>
      <c r="AC3" s="48" t="s">
        <v>449</v>
      </c>
      <c r="AD3" s="35"/>
      <c r="AE3" s="35"/>
      <c r="AF3" s="35" t="s">
        <v>449</v>
      </c>
      <c r="AG3" s="35"/>
      <c r="AH3" s="35" t="s">
        <v>449</v>
      </c>
      <c r="AI3" s="35" t="s">
        <v>449</v>
      </c>
      <c r="AJ3" s="35"/>
      <c r="AK3" s="35"/>
      <c r="AL3" s="36" t="s">
        <v>449</v>
      </c>
      <c r="AM3" s="48"/>
      <c r="AN3" s="35"/>
      <c r="AO3" s="35"/>
      <c r="AP3" s="35" t="s">
        <v>449</v>
      </c>
      <c r="AQ3" s="35"/>
      <c r="AR3" s="35"/>
      <c r="AS3" s="35" t="s">
        <v>449</v>
      </c>
      <c r="AT3" s="35"/>
      <c r="AU3" s="35"/>
      <c r="AV3" s="36"/>
      <c r="AW3" s="48" t="s">
        <v>449</v>
      </c>
      <c r="AX3" s="36" t="s">
        <v>449</v>
      </c>
      <c r="AY3" s="50">
        <f t="shared" si="1"/>
        <v>30</v>
      </c>
      <c r="AZ3" s="43">
        <f t="shared" si="2"/>
        <v>300</v>
      </c>
      <c r="BA3" s="45">
        <f t="shared" si="3"/>
        <v>-7.5</v>
      </c>
      <c r="BB3" s="46">
        <f t="shared" si="4"/>
        <v>0</v>
      </c>
      <c r="BC3" s="46">
        <f t="shared" si="5"/>
        <v>0</v>
      </c>
      <c r="BD3" s="46">
        <f>IF(OR(C3="OPEN",C3="RD"),SUMIF(J3:AX3,"x",Body!$A$6:$AO$6),SUMIF(J3:AX3,"x",Body!$A$2:$AO$2))</f>
        <v>371</v>
      </c>
      <c r="BE3" s="46">
        <f t="shared" si="6"/>
        <v>0</v>
      </c>
      <c r="BF3" s="47">
        <f t="shared" si="7"/>
        <v>292.5</v>
      </c>
      <c r="BG3" s="46">
        <f t="shared" si="8"/>
        <v>371</v>
      </c>
    </row>
    <row r="4" spans="1:59" ht="15">
      <c r="A4" s="26" t="s">
        <v>372</v>
      </c>
      <c r="B4" s="27" t="s">
        <v>155</v>
      </c>
      <c r="C4" s="60" t="s">
        <v>117</v>
      </c>
      <c r="D4" t="s">
        <v>156</v>
      </c>
      <c r="E4" s="15" t="s">
        <v>157</v>
      </c>
      <c r="F4" t="s">
        <v>158</v>
      </c>
      <c r="G4" t="str">
        <f t="shared" si="0"/>
        <v>Martin Mate, Andrej Vlčák</v>
      </c>
      <c r="H4" s="57">
        <v>298</v>
      </c>
      <c r="I4" s="44"/>
      <c r="J4" s="35"/>
      <c r="K4" s="35"/>
      <c r="L4" s="35"/>
      <c r="M4" s="35"/>
      <c r="N4" s="35"/>
      <c r="O4" s="35"/>
      <c r="P4" s="35" t="s">
        <v>449</v>
      </c>
      <c r="Q4" s="35"/>
      <c r="R4" s="36"/>
      <c r="S4" s="48"/>
      <c r="T4" s="35"/>
      <c r="U4" s="35"/>
      <c r="V4" s="35"/>
      <c r="W4" s="35" t="s">
        <v>449</v>
      </c>
      <c r="X4" s="35"/>
      <c r="Y4" s="35"/>
      <c r="Z4" s="35"/>
      <c r="AA4" s="35"/>
      <c r="AB4" s="36"/>
      <c r="AC4" s="48"/>
      <c r="AD4" s="35"/>
      <c r="AE4" s="35"/>
      <c r="AF4" s="35" t="s">
        <v>449</v>
      </c>
      <c r="AG4" s="35" t="s">
        <v>449</v>
      </c>
      <c r="AH4" s="35"/>
      <c r="AI4" s="35"/>
      <c r="AJ4" s="35"/>
      <c r="AK4" s="35"/>
      <c r="AL4" s="36" t="s">
        <v>449</v>
      </c>
      <c r="AM4" s="48"/>
      <c r="AN4" s="35" t="s">
        <v>449</v>
      </c>
      <c r="AO4" s="35"/>
      <c r="AP4" s="35" t="s">
        <v>449</v>
      </c>
      <c r="AQ4" s="35"/>
      <c r="AR4" s="35"/>
      <c r="AS4" s="35" t="s">
        <v>449</v>
      </c>
      <c r="AT4" s="35"/>
      <c r="AU4" s="35"/>
      <c r="AV4" s="36"/>
      <c r="AW4" s="48"/>
      <c r="AX4" s="36" t="s">
        <v>449</v>
      </c>
      <c r="AY4" s="50">
        <f t="shared" si="1"/>
        <v>30</v>
      </c>
      <c r="AZ4" s="43">
        <f t="shared" si="2"/>
        <v>300</v>
      </c>
      <c r="BA4" s="45">
        <f t="shared" si="3"/>
        <v>-32</v>
      </c>
      <c r="BB4" s="46">
        <f t="shared" si="4"/>
        <v>0</v>
      </c>
      <c r="BC4" s="46">
        <f t="shared" si="5"/>
        <v>0</v>
      </c>
      <c r="BD4" s="46">
        <f>IF(OR(C4="OPEN",C4="RD"),SUMIF(J4:AX4,"x",Body!$A$6:$AO$6),SUMIF(J4:AX4,"x",Body!$A$2:$AO$2))</f>
        <v>343</v>
      </c>
      <c r="BE4" s="46">
        <f t="shared" si="6"/>
        <v>0</v>
      </c>
      <c r="BF4" s="47">
        <f t="shared" si="7"/>
        <v>268</v>
      </c>
      <c r="BG4" s="46">
        <f t="shared" si="8"/>
        <v>343</v>
      </c>
    </row>
    <row r="5" spans="1:59" ht="15">
      <c r="A5" s="26" t="s">
        <v>373</v>
      </c>
      <c r="B5" s="27" t="s">
        <v>163</v>
      </c>
      <c r="C5" s="60" t="s">
        <v>117</v>
      </c>
      <c r="D5" t="s">
        <v>164</v>
      </c>
      <c r="E5" s="15" t="s">
        <v>165</v>
      </c>
      <c r="F5" t="s">
        <v>166</v>
      </c>
      <c r="G5" t="str">
        <f t="shared" si="0"/>
        <v>Juraj Belan, Milan Katuminec</v>
      </c>
      <c r="H5" s="57">
        <v>322.26</v>
      </c>
      <c r="I5" s="44"/>
      <c r="J5" s="35"/>
      <c r="K5" s="35"/>
      <c r="L5" s="35"/>
      <c r="M5" s="35"/>
      <c r="N5" s="35"/>
      <c r="O5" s="35"/>
      <c r="P5" s="35"/>
      <c r="Q5" s="35"/>
      <c r="R5" s="36"/>
      <c r="S5" s="48" t="s">
        <v>449</v>
      </c>
      <c r="T5" s="35"/>
      <c r="U5" s="35"/>
      <c r="V5" s="35"/>
      <c r="W5" s="35" t="s">
        <v>449</v>
      </c>
      <c r="X5" s="35"/>
      <c r="Y5" s="35" t="s">
        <v>449</v>
      </c>
      <c r="Z5" s="35"/>
      <c r="AA5" s="35" t="s">
        <v>449</v>
      </c>
      <c r="AB5" s="36"/>
      <c r="AC5" s="48"/>
      <c r="AD5" s="35"/>
      <c r="AE5" s="35"/>
      <c r="AF5" s="35" t="s">
        <v>449</v>
      </c>
      <c r="AG5" s="35"/>
      <c r="AH5" s="35"/>
      <c r="AI5" s="35" t="s">
        <v>449</v>
      </c>
      <c r="AJ5" s="35"/>
      <c r="AK5" s="35"/>
      <c r="AL5" s="36" t="s">
        <v>449</v>
      </c>
      <c r="AM5" s="48"/>
      <c r="AN5" s="35" t="s">
        <v>449</v>
      </c>
      <c r="AO5" s="35"/>
      <c r="AP5" s="35" t="s">
        <v>449</v>
      </c>
      <c r="AQ5" s="35"/>
      <c r="AR5" s="35"/>
      <c r="AS5" s="35" t="s">
        <v>449</v>
      </c>
      <c r="AT5" s="35"/>
      <c r="AU5" s="35" t="s">
        <v>449</v>
      </c>
      <c r="AV5" s="36"/>
      <c r="AW5" s="48" t="s">
        <v>449</v>
      </c>
      <c r="AX5" s="36" t="s">
        <v>449</v>
      </c>
      <c r="AY5" s="50">
        <f t="shared" si="1"/>
        <v>30</v>
      </c>
      <c r="AZ5" s="43">
        <f t="shared" si="2"/>
        <v>300</v>
      </c>
      <c r="BA5" s="45">
        <f t="shared" si="3"/>
        <v>-7.740000000000009</v>
      </c>
      <c r="BB5" s="46">
        <f t="shared" si="4"/>
        <v>0</v>
      </c>
      <c r="BC5" s="46">
        <f t="shared" si="5"/>
        <v>0</v>
      </c>
      <c r="BD5" s="46">
        <f>IF(OR(C5="OPEN",C5="RD"),SUMIF(J5:AX5,"x",Body!$A$6:$AO$6),SUMIF(J5:AX5,"x",Body!$A$2:$AO$2))</f>
        <v>411</v>
      </c>
      <c r="BE5" s="46">
        <f t="shared" si="6"/>
        <v>0</v>
      </c>
      <c r="BF5" s="47">
        <f t="shared" si="7"/>
        <v>292.26</v>
      </c>
      <c r="BG5" s="46">
        <f t="shared" si="8"/>
        <v>411</v>
      </c>
    </row>
    <row r="6" spans="1:59" ht="15">
      <c r="A6" s="26" t="s">
        <v>374</v>
      </c>
      <c r="B6" s="27" t="s">
        <v>168</v>
      </c>
      <c r="C6" s="60" t="s">
        <v>117</v>
      </c>
      <c r="D6" t="s">
        <v>25</v>
      </c>
      <c r="E6" s="15" t="s">
        <v>129</v>
      </c>
      <c r="F6" t="s">
        <v>26</v>
      </c>
      <c r="G6" t="str">
        <f t="shared" si="0"/>
        <v>Kamil Valko, Mario Rotling</v>
      </c>
      <c r="H6" s="57">
        <v>335.4</v>
      </c>
      <c r="I6" s="44"/>
      <c r="J6" s="35"/>
      <c r="K6" s="35" t="s">
        <v>449</v>
      </c>
      <c r="L6" s="35"/>
      <c r="M6" s="35"/>
      <c r="N6" s="35"/>
      <c r="O6" s="35"/>
      <c r="P6" s="35"/>
      <c r="Q6" s="35"/>
      <c r="R6" s="36"/>
      <c r="S6" s="48"/>
      <c r="T6" s="35"/>
      <c r="U6" s="35"/>
      <c r="V6" s="35"/>
      <c r="W6" s="35"/>
      <c r="X6" s="35"/>
      <c r="Y6" s="35"/>
      <c r="Z6" s="35"/>
      <c r="AA6" s="35"/>
      <c r="AB6" s="36"/>
      <c r="AC6" s="48" t="s">
        <v>449</v>
      </c>
      <c r="AD6" s="35"/>
      <c r="AE6" s="35"/>
      <c r="AF6" s="35"/>
      <c r="AG6" s="35"/>
      <c r="AH6" s="35"/>
      <c r="AI6" s="35" t="s">
        <v>449</v>
      </c>
      <c r="AJ6" s="35" t="s">
        <v>449</v>
      </c>
      <c r="AK6" s="35"/>
      <c r="AL6" s="36" t="s">
        <v>449</v>
      </c>
      <c r="AM6" s="48"/>
      <c r="AN6" s="35"/>
      <c r="AO6" s="35"/>
      <c r="AP6" s="35" t="s">
        <v>449</v>
      </c>
      <c r="AQ6" s="35"/>
      <c r="AR6" s="35"/>
      <c r="AS6" s="35"/>
      <c r="AT6" s="35"/>
      <c r="AU6" s="35"/>
      <c r="AV6" s="36"/>
      <c r="AW6" s="48" t="s">
        <v>449</v>
      </c>
      <c r="AX6" s="36" t="s">
        <v>449</v>
      </c>
      <c r="AY6" s="50">
        <f t="shared" si="1"/>
        <v>30</v>
      </c>
      <c r="AZ6" s="43">
        <f t="shared" si="2"/>
        <v>300</v>
      </c>
      <c r="BA6" s="45">
        <f t="shared" si="3"/>
        <v>5.399999999999977</v>
      </c>
      <c r="BB6" s="46">
        <f t="shared" si="4"/>
        <v>12</v>
      </c>
      <c r="BC6" s="46">
        <f t="shared" si="5"/>
        <v>0</v>
      </c>
      <c r="BD6" s="46">
        <f>IF(OR(C6="OPEN",C6="RD"),SUMIF(J6:AX6,"x",Body!$A$6:$AO$6),SUMIF(J6:AX6,"x",Body!$A$2:$AO$2))</f>
        <v>385</v>
      </c>
      <c r="BE6" s="46">
        <f t="shared" si="6"/>
        <v>12</v>
      </c>
      <c r="BF6" s="47">
        <f t="shared" si="7"/>
        <v>305.4</v>
      </c>
      <c r="BG6" s="46">
        <f t="shared" si="8"/>
        <v>373</v>
      </c>
    </row>
    <row r="7" spans="1:59" ht="15">
      <c r="A7" s="26" t="s">
        <v>375</v>
      </c>
      <c r="B7" s="27" t="s">
        <v>172</v>
      </c>
      <c r="C7" s="60" t="s">
        <v>117</v>
      </c>
      <c r="D7" t="s">
        <v>173</v>
      </c>
      <c r="E7" s="15" t="s">
        <v>174</v>
      </c>
      <c r="F7" t="s">
        <v>32</v>
      </c>
      <c r="G7" t="str">
        <f t="shared" si="0"/>
        <v>Stanislav Varga, Milan Polák</v>
      </c>
      <c r="H7" s="57">
        <v>306.38</v>
      </c>
      <c r="I7" s="44"/>
      <c r="J7" s="35" t="s">
        <v>449</v>
      </c>
      <c r="K7" s="35" t="s">
        <v>449</v>
      </c>
      <c r="L7" s="35"/>
      <c r="M7" s="35"/>
      <c r="N7" s="35"/>
      <c r="O7" s="35" t="s">
        <v>449</v>
      </c>
      <c r="P7" s="35" t="s">
        <v>449</v>
      </c>
      <c r="Q7" s="35" t="s">
        <v>449</v>
      </c>
      <c r="R7" s="36" t="s">
        <v>449</v>
      </c>
      <c r="S7" s="48"/>
      <c r="T7" s="35" t="s">
        <v>449</v>
      </c>
      <c r="U7" s="35"/>
      <c r="V7" s="35"/>
      <c r="W7" s="35"/>
      <c r="X7" s="35"/>
      <c r="Y7" s="35" t="s">
        <v>449</v>
      </c>
      <c r="Z7" s="35"/>
      <c r="AA7" s="35"/>
      <c r="AB7" s="36"/>
      <c r="AC7" s="48"/>
      <c r="AD7" s="35"/>
      <c r="AE7" s="35" t="s">
        <v>449</v>
      </c>
      <c r="AF7" s="35" t="s">
        <v>449</v>
      </c>
      <c r="AG7" s="35" t="s">
        <v>449</v>
      </c>
      <c r="AH7" s="35"/>
      <c r="AI7" s="35"/>
      <c r="AJ7" s="35"/>
      <c r="AK7" s="35"/>
      <c r="AL7" s="36" t="s">
        <v>449</v>
      </c>
      <c r="AM7" s="48"/>
      <c r="AN7" s="35"/>
      <c r="AO7" s="35"/>
      <c r="AP7" s="35" t="s">
        <v>449</v>
      </c>
      <c r="AQ7" s="35"/>
      <c r="AR7" s="35"/>
      <c r="AS7" s="35"/>
      <c r="AT7" s="35"/>
      <c r="AU7" s="35"/>
      <c r="AV7" s="36"/>
      <c r="AW7" s="48" t="s">
        <v>449</v>
      </c>
      <c r="AX7" s="36" t="s">
        <v>449</v>
      </c>
      <c r="AY7" s="50">
        <f t="shared" si="1"/>
        <v>30</v>
      </c>
      <c r="AZ7" s="43">
        <f t="shared" si="2"/>
        <v>300</v>
      </c>
      <c r="BA7" s="45">
        <f t="shared" si="3"/>
        <v>-23.620000000000005</v>
      </c>
      <c r="BB7" s="46">
        <f t="shared" si="4"/>
        <v>0</v>
      </c>
      <c r="BC7" s="46">
        <f t="shared" si="5"/>
        <v>0</v>
      </c>
      <c r="BD7" s="46">
        <f>IF(OR(C7="OPEN",C7="RD"),SUMIF(J7:AX7,"x",Body!$A$6:$AO$6),SUMIF(J7:AX7,"x",Body!$A$2:$AO$2))</f>
        <v>432</v>
      </c>
      <c r="BE7" s="46">
        <f t="shared" si="6"/>
        <v>0</v>
      </c>
      <c r="BF7" s="47">
        <f t="shared" si="7"/>
        <v>276.38</v>
      </c>
      <c r="BG7" s="46">
        <f t="shared" si="8"/>
        <v>432</v>
      </c>
    </row>
    <row r="8" spans="1:61" s="2" customFormat="1" ht="15">
      <c r="A8" s="26" t="s">
        <v>376</v>
      </c>
      <c r="B8" s="27" t="s">
        <v>178</v>
      </c>
      <c r="C8" s="60" t="s">
        <v>117</v>
      </c>
      <c r="D8" t="s">
        <v>179</v>
      </c>
      <c r="E8" s="15" t="s">
        <v>157</v>
      </c>
      <c r="F8" t="s">
        <v>180</v>
      </c>
      <c r="G8" t="str">
        <f t="shared" si="0"/>
        <v>Peter Cajkovsky, Rudo Zalubel</v>
      </c>
      <c r="H8" s="57">
        <v>318.15</v>
      </c>
      <c r="I8" s="44"/>
      <c r="J8" s="35"/>
      <c r="K8" s="35" t="s">
        <v>449</v>
      </c>
      <c r="L8" s="35"/>
      <c r="M8" s="35"/>
      <c r="N8" s="35"/>
      <c r="O8" s="35"/>
      <c r="P8" s="35" t="s">
        <v>449</v>
      </c>
      <c r="Q8" s="35"/>
      <c r="R8" s="36"/>
      <c r="S8" s="48"/>
      <c r="T8" s="35"/>
      <c r="U8" s="35"/>
      <c r="V8" s="35"/>
      <c r="W8" s="35" t="s">
        <v>449</v>
      </c>
      <c r="X8" s="35"/>
      <c r="Y8" s="35" t="s">
        <v>449</v>
      </c>
      <c r="Z8" s="35"/>
      <c r="AA8" s="35" t="s">
        <v>449</v>
      </c>
      <c r="AB8" s="36"/>
      <c r="AC8" s="48" t="s">
        <v>449</v>
      </c>
      <c r="AD8" s="35" t="s">
        <v>449</v>
      </c>
      <c r="AE8" s="35"/>
      <c r="AF8" s="35" t="s">
        <v>449</v>
      </c>
      <c r="AG8" s="35" t="s">
        <v>449</v>
      </c>
      <c r="AH8" s="35"/>
      <c r="AI8" s="35"/>
      <c r="AJ8" s="35" t="s">
        <v>449</v>
      </c>
      <c r="AK8" s="35"/>
      <c r="AL8" s="36"/>
      <c r="AM8" s="48"/>
      <c r="AN8" s="35"/>
      <c r="AO8" s="35"/>
      <c r="AP8" s="35"/>
      <c r="AQ8" s="35"/>
      <c r="AR8" s="35"/>
      <c r="AS8" s="35" t="s">
        <v>449</v>
      </c>
      <c r="AT8" s="35"/>
      <c r="AU8" s="35"/>
      <c r="AV8" s="36"/>
      <c r="AW8" s="48"/>
      <c r="AX8" s="36" t="s">
        <v>449</v>
      </c>
      <c r="AY8" s="50">
        <f t="shared" si="1"/>
        <v>30</v>
      </c>
      <c r="AZ8" s="43">
        <f t="shared" si="2"/>
        <v>300</v>
      </c>
      <c r="BA8" s="45">
        <f t="shared" si="3"/>
        <v>-11.850000000000023</v>
      </c>
      <c r="BB8" s="46">
        <f t="shared" si="4"/>
        <v>0</v>
      </c>
      <c r="BC8" s="46">
        <f t="shared" si="5"/>
        <v>0</v>
      </c>
      <c r="BD8" s="46">
        <f>IF(OR(C8="OPEN",C8="RD"),SUMIF(J8:AX8,"x",Body!$A$6:$AO$6),SUMIF(J8:AX8,"x",Body!$A$2:$AO$2))</f>
        <v>487</v>
      </c>
      <c r="BE8" s="46">
        <f t="shared" si="6"/>
        <v>0</v>
      </c>
      <c r="BF8" s="47">
        <f t="shared" si="7"/>
        <v>288.15</v>
      </c>
      <c r="BG8" s="46">
        <f t="shared" si="8"/>
        <v>487</v>
      </c>
      <c r="BH8" s="1"/>
      <c r="BI8" s="1"/>
    </row>
    <row r="9" spans="1:61" s="2" customFormat="1" ht="15">
      <c r="A9" s="26" t="s">
        <v>377</v>
      </c>
      <c r="B9" s="27" t="s">
        <v>181</v>
      </c>
      <c r="C9" s="60" t="s">
        <v>117</v>
      </c>
      <c r="D9" t="s">
        <v>182</v>
      </c>
      <c r="E9" s="15" t="s">
        <v>145</v>
      </c>
      <c r="F9" t="s">
        <v>183</v>
      </c>
      <c r="G9" t="str">
        <f t="shared" si="0"/>
        <v>Jan Hinst, Peter Mihalka</v>
      </c>
      <c r="H9" s="34">
        <v>352.01</v>
      </c>
      <c r="I9" s="44"/>
      <c r="J9" s="35"/>
      <c r="K9" s="35"/>
      <c r="L9" s="35"/>
      <c r="M9" s="35"/>
      <c r="N9" s="35"/>
      <c r="O9" s="35"/>
      <c r="P9" s="35"/>
      <c r="Q9" s="35"/>
      <c r="R9" s="36"/>
      <c r="S9" s="48"/>
      <c r="T9" s="35"/>
      <c r="U9" s="35"/>
      <c r="V9" s="35"/>
      <c r="W9" s="35" t="s">
        <v>449</v>
      </c>
      <c r="X9" s="35"/>
      <c r="Y9" s="35" t="s">
        <v>449</v>
      </c>
      <c r="Z9" s="35"/>
      <c r="AA9" s="35" t="s">
        <v>449</v>
      </c>
      <c r="AB9" s="36" t="s">
        <v>449</v>
      </c>
      <c r="AC9" s="48" t="s">
        <v>449</v>
      </c>
      <c r="AD9" s="35" t="s">
        <v>449</v>
      </c>
      <c r="AE9" s="35"/>
      <c r="AF9" s="35" t="s">
        <v>449</v>
      </c>
      <c r="AG9" s="35" t="s">
        <v>449</v>
      </c>
      <c r="AH9" s="35" t="s">
        <v>449</v>
      </c>
      <c r="AI9" s="35" t="s">
        <v>449</v>
      </c>
      <c r="AJ9" s="35" t="s">
        <v>449</v>
      </c>
      <c r="AK9" s="35"/>
      <c r="AL9" s="36"/>
      <c r="AM9" s="48"/>
      <c r="AN9" s="35"/>
      <c r="AO9" s="35"/>
      <c r="AP9" s="35"/>
      <c r="AQ9" s="35"/>
      <c r="AR9" s="35"/>
      <c r="AS9" s="35" t="s">
        <v>449</v>
      </c>
      <c r="AT9" s="35" t="s">
        <v>449</v>
      </c>
      <c r="AU9" s="35"/>
      <c r="AV9" s="36"/>
      <c r="AW9" s="48"/>
      <c r="AX9" s="36" t="s">
        <v>449</v>
      </c>
      <c r="AY9" s="50">
        <f t="shared" si="1"/>
        <v>30</v>
      </c>
      <c r="AZ9" s="43">
        <f t="shared" si="2"/>
        <v>300</v>
      </c>
      <c r="BA9" s="45">
        <f t="shared" si="3"/>
        <v>22.00999999999999</v>
      </c>
      <c r="BB9" s="46">
        <f t="shared" si="4"/>
        <v>0</v>
      </c>
      <c r="BC9" s="46">
        <f t="shared" si="5"/>
        <v>150</v>
      </c>
      <c r="BD9" s="46">
        <f>IF(OR(C9="OPEN",C9="RD"),SUMIF(J9:AX9,"x",Body!$A$6:$AO$6),SUMIF(J9:AX9,"x",Body!$A$2:$AO$2))</f>
        <v>540</v>
      </c>
      <c r="BE9" s="46">
        <f t="shared" si="6"/>
        <v>150</v>
      </c>
      <c r="BF9" s="47">
        <f t="shared" si="7"/>
        <v>322.01</v>
      </c>
      <c r="BG9" s="46">
        <f t="shared" si="8"/>
        <v>390</v>
      </c>
      <c r="BH9" s="1"/>
      <c r="BI9" s="1"/>
    </row>
    <row r="10" spans="1:61" s="2" customFormat="1" ht="15">
      <c r="A10" s="26" t="s">
        <v>378</v>
      </c>
      <c r="B10" s="27" t="s">
        <v>203</v>
      </c>
      <c r="C10" s="60" t="s">
        <v>117</v>
      </c>
      <c r="D10" t="s">
        <v>204</v>
      </c>
      <c r="E10" s="15" t="s">
        <v>174</v>
      </c>
      <c r="F10" t="s">
        <v>205</v>
      </c>
      <c r="G10" t="str">
        <f t="shared" si="0"/>
        <v>Matej Pilka, Pavel Machyniak</v>
      </c>
      <c r="H10" s="57">
        <v>325.53</v>
      </c>
      <c r="I10" s="44"/>
      <c r="J10" s="35" t="s">
        <v>449</v>
      </c>
      <c r="K10" s="35"/>
      <c r="L10" s="35"/>
      <c r="M10" s="35" t="s">
        <v>449</v>
      </c>
      <c r="N10" s="35" t="s">
        <v>449</v>
      </c>
      <c r="O10" s="35" t="s">
        <v>449</v>
      </c>
      <c r="P10" s="35" t="s">
        <v>449</v>
      </c>
      <c r="Q10" s="35" t="s">
        <v>449</v>
      </c>
      <c r="R10" s="36" t="s">
        <v>449</v>
      </c>
      <c r="S10" s="48" t="s">
        <v>449</v>
      </c>
      <c r="T10" s="35" t="s">
        <v>449</v>
      </c>
      <c r="U10" s="35"/>
      <c r="V10" s="35"/>
      <c r="W10" s="35"/>
      <c r="X10" s="35"/>
      <c r="Y10" s="35" t="s">
        <v>449</v>
      </c>
      <c r="Z10" s="35" t="s">
        <v>449</v>
      </c>
      <c r="AA10" s="35" t="s">
        <v>449</v>
      </c>
      <c r="AB10" s="36" t="s">
        <v>449</v>
      </c>
      <c r="AC10" s="48" t="s">
        <v>449</v>
      </c>
      <c r="AD10" s="35" t="s">
        <v>449</v>
      </c>
      <c r="AE10" s="35" t="s">
        <v>449</v>
      </c>
      <c r="AF10" s="35" t="s">
        <v>449</v>
      </c>
      <c r="AG10" s="35" t="s">
        <v>449</v>
      </c>
      <c r="AH10" s="35" t="s">
        <v>449</v>
      </c>
      <c r="AI10" s="35" t="s">
        <v>449</v>
      </c>
      <c r="AJ10" s="35" t="s">
        <v>449</v>
      </c>
      <c r="AK10" s="35"/>
      <c r="AL10" s="36" t="s">
        <v>449</v>
      </c>
      <c r="AM10" s="48" t="s">
        <v>449</v>
      </c>
      <c r="AN10" s="35" t="s">
        <v>449</v>
      </c>
      <c r="AO10" s="35"/>
      <c r="AP10" s="35" t="s">
        <v>449</v>
      </c>
      <c r="AQ10" s="35"/>
      <c r="AR10" s="35"/>
      <c r="AS10" s="35" t="s">
        <v>449</v>
      </c>
      <c r="AT10" s="35" t="s">
        <v>449</v>
      </c>
      <c r="AU10" s="35"/>
      <c r="AV10" s="36"/>
      <c r="AW10" s="48" t="s">
        <v>449</v>
      </c>
      <c r="AX10" s="36" t="s">
        <v>449</v>
      </c>
      <c r="AY10" s="50">
        <f t="shared" si="1"/>
        <v>30</v>
      </c>
      <c r="AZ10" s="43">
        <f t="shared" si="2"/>
        <v>300</v>
      </c>
      <c r="BA10" s="45">
        <f t="shared" si="3"/>
        <v>-4.470000000000027</v>
      </c>
      <c r="BB10" s="46">
        <f t="shared" si="4"/>
        <v>0</v>
      </c>
      <c r="BC10" s="46">
        <f t="shared" si="5"/>
        <v>0</v>
      </c>
      <c r="BD10" s="46">
        <f>IF(OR(C10="OPEN",C10="RD"),SUMIF(J10:AX10,"x",Body!$A$6:$AO$6),SUMIF(J10:AX10,"x",Body!$A$2:$AO$2))</f>
        <v>928</v>
      </c>
      <c r="BE10" s="46">
        <f t="shared" si="6"/>
        <v>0</v>
      </c>
      <c r="BF10" s="47">
        <f t="shared" si="7"/>
        <v>295.53</v>
      </c>
      <c r="BG10" s="46">
        <f t="shared" si="8"/>
        <v>928</v>
      </c>
      <c r="BH10" s="1"/>
      <c r="BI10" s="1"/>
    </row>
    <row r="11" spans="1:61" s="2" customFormat="1" ht="15">
      <c r="A11" s="26" t="s">
        <v>379</v>
      </c>
      <c r="B11" s="27" t="s">
        <v>17</v>
      </c>
      <c r="C11" s="60" t="s">
        <v>117</v>
      </c>
      <c r="D11" t="s">
        <v>18</v>
      </c>
      <c r="E11" s="15" t="s">
        <v>174</v>
      </c>
      <c r="F11" t="s">
        <v>19</v>
      </c>
      <c r="G11" t="str">
        <f t="shared" si="0"/>
        <v>Rózsa László, Hegedűs Zoltán</v>
      </c>
      <c r="H11" s="57">
        <v>332.57</v>
      </c>
      <c r="I11" s="44"/>
      <c r="J11" s="35"/>
      <c r="K11" s="35" t="s">
        <v>449</v>
      </c>
      <c r="L11" s="35" t="s">
        <v>449</v>
      </c>
      <c r="M11" s="35" t="s">
        <v>449</v>
      </c>
      <c r="N11" s="35" t="s">
        <v>449</v>
      </c>
      <c r="O11" s="35" t="s">
        <v>449</v>
      </c>
      <c r="P11" s="35"/>
      <c r="Q11" s="35" t="s">
        <v>449</v>
      </c>
      <c r="R11" s="36" t="s">
        <v>449</v>
      </c>
      <c r="S11" s="48"/>
      <c r="T11" s="35" t="s">
        <v>449</v>
      </c>
      <c r="U11" s="35" t="s">
        <v>449</v>
      </c>
      <c r="V11" s="35" t="s">
        <v>449</v>
      </c>
      <c r="W11" s="35"/>
      <c r="X11" s="35" t="s">
        <v>449</v>
      </c>
      <c r="Y11" s="35" t="s">
        <v>449</v>
      </c>
      <c r="Z11" s="35" t="s">
        <v>449</v>
      </c>
      <c r="AA11" s="35"/>
      <c r="AB11" s="36"/>
      <c r="AC11" s="48"/>
      <c r="AD11" s="35"/>
      <c r="AE11" s="35" t="s">
        <v>449</v>
      </c>
      <c r="AF11" s="35" t="s">
        <v>449</v>
      </c>
      <c r="AG11" s="35" t="s">
        <v>449</v>
      </c>
      <c r="AH11" s="35"/>
      <c r="AI11" s="35" t="s">
        <v>449</v>
      </c>
      <c r="AJ11" s="35"/>
      <c r="AK11" s="35"/>
      <c r="AL11" s="36" t="s">
        <v>449</v>
      </c>
      <c r="AM11" s="48" t="s">
        <v>449</v>
      </c>
      <c r="AN11" s="35"/>
      <c r="AO11" s="35" t="s">
        <v>449</v>
      </c>
      <c r="AP11" s="35"/>
      <c r="AQ11" s="35" t="s">
        <v>449</v>
      </c>
      <c r="AR11" s="35" t="s">
        <v>449</v>
      </c>
      <c r="AS11" s="35"/>
      <c r="AT11" s="35" t="s">
        <v>449</v>
      </c>
      <c r="AU11" s="35" t="s">
        <v>449</v>
      </c>
      <c r="AV11" s="36" t="s">
        <v>449</v>
      </c>
      <c r="AW11" s="48"/>
      <c r="AX11" s="36" t="s">
        <v>449</v>
      </c>
      <c r="AY11" s="50">
        <f t="shared" si="1"/>
        <v>30</v>
      </c>
      <c r="AZ11" s="43">
        <f t="shared" si="2"/>
        <v>300</v>
      </c>
      <c r="BA11" s="45">
        <f t="shared" si="3"/>
        <v>2.569999999999993</v>
      </c>
      <c r="BB11" s="46">
        <f t="shared" si="4"/>
        <v>6</v>
      </c>
      <c r="BC11" s="46">
        <f t="shared" si="5"/>
        <v>0</v>
      </c>
      <c r="BD11" s="46">
        <f>IF(OR(C11="OPEN",C11="RD"),SUMIF(J11:AX11,"x",Body!$A$6:$AO$6),SUMIF(J11:AX11,"x",Body!$A$2:$AO$2))</f>
        <v>881</v>
      </c>
      <c r="BE11" s="46">
        <f t="shared" si="6"/>
        <v>6</v>
      </c>
      <c r="BF11" s="47">
        <f t="shared" si="7"/>
        <v>302.57</v>
      </c>
      <c r="BG11" s="46">
        <f t="shared" si="8"/>
        <v>875</v>
      </c>
      <c r="BH11" s="1"/>
      <c r="BI11" s="1"/>
    </row>
    <row r="12" spans="1:61" s="2" customFormat="1" ht="15">
      <c r="A12" s="26" t="s">
        <v>380</v>
      </c>
      <c r="B12" s="27" t="s">
        <v>230</v>
      </c>
      <c r="C12" s="60" t="s">
        <v>117</v>
      </c>
      <c r="D12" t="s">
        <v>231</v>
      </c>
      <c r="E12" s="15" t="s">
        <v>154</v>
      </c>
      <c r="F12" t="s">
        <v>23</v>
      </c>
      <c r="G12" t="str">
        <f t="shared" si="0"/>
        <v>Bihari Zoltán, Beöthy Ádám</v>
      </c>
      <c r="H12" s="34"/>
      <c r="I12" s="44"/>
      <c r="J12" s="35"/>
      <c r="K12" s="35"/>
      <c r="L12" s="35"/>
      <c r="M12" s="35"/>
      <c r="N12" s="35"/>
      <c r="O12" s="35"/>
      <c r="P12" s="35"/>
      <c r="Q12" s="35"/>
      <c r="R12" s="36"/>
      <c r="S12" s="48"/>
      <c r="T12" s="35"/>
      <c r="U12" s="35"/>
      <c r="V12" s="35"/>
      <c r="W12" s="35"/>
      <c r="X12" s="35"/>
      <c r="Y12" s="35"/>
      <c r="Z12" s="35"/>
      <c r="AA12" s="35"/>
      <c r="AB12" s="36"/>
      <c r="AC12" s="48"/>
      <c r="AD12" s="35"/>
      <c r="AE12" s="35"/>
      <c r="AF12" s="35"/>
      <c r="AG12" s="35"/>
      <c r="AH12" s="35"/>
      <c r="AI12" s="35"/>
      <c r="AJ12" s="35"/>
      <c r="AK12" s="35"/>
      <c r="AL12" s="36"/>
      <c r="AM12" s="48"/>
      <c r="AN12" s="35"/>
      <c r="AO12" s="35"/>
      <c r="AP12" s="35"/>
      <c r="AQ12" s="35"/>
      <c r="AR12" s="35"/>
      <c r="AS12" s="35"/>
      <c r="AT12" s="35"/>
      <c r="AU12" s="35"/>
      <c r="AV12" s="36"/>
      <c r="AW12" s="48"/>
      <c r="AX12" s="36"/>
      <c r="AY12" s="50">
        <f t="shared" si="1"/>
        <v>30</v>
      </c>
      <c r="AZ12" s="43">
        <f t="shared" si="2"/>
        <v>300</v>
      </c>
      <c r="BA12" s="45">
        <f t="shared" si="3"/>
        <v>-330</v>
      </c>
      <c r="BB12" s="46">
        <f t="shared" si="4"/>
        <v>0</v>
      </c>
      <c r="BC12" s="46">
        <f t="shared" si="5"/>
        <v>0</v>
      </c>
      <c r="BD12" s="46">
        <f>IF(OR(C12="OPEN",C12="RD"),SUMIF(J12:AX12,"x",Body!$A$6:$AO$6),SUMIF(J12:AX12,"x",Body!$A$2:$AO$2))</f>
        <v>0</v>
      </c>
      <c r="BE12" s="46">
        <f t="shared" si="6"/>
        <v>0</v>
      </c>
      <c r="BF12" s="47">
        <f t="shared" si="7"/>
        <v>-30</v>
      </c>
      <c r="BG12" s="46">
        <f t="shared" si="8"/>
        <v>-999</v>
      </c>
      <c r="BH12" s="1"/>
      <c r="BI12" s="1"/>
    </row>
    <row r="13" spans="1:61" s="2" customFormat="1" ht="15">
      <c r="A13" s="26" t="s">
        <v>381</v>
      </c>
      <c r="B13" s="27" t="s">
        <v>263</v>
      </c>
      <c r="C13" s="60" t="s">
        <v>117</v>
      </c>
      <c r="D13" t="s">
        <v>24</v>
      </c>
      <c r="E13" s="15" t="s">
        <v>207</v>
      </c>
      <c r="F13" t="s">
        <v>264</v>
      </c>
      <c r="G13" t="str">
        <f t="shared" si="0"/>
        <v>Marek Šebo, Michal Kováč</v>
      </c>
      <c r="H13" s="57">
        <v>330.17</v>
      </c>
      <c r="I13" s="44"/>
      <c r="J13" s="35"/>
      <c r="K13" s="35"/>
      <c r="L13" s="35"/>
      <c r="M13" s="35" t="s">
        <v>449</v>
      </c>
      <c r="N13" s="35" t="s">
        <v>449</v>
      </c>
      <c r="O13" s="35" t="s">
        <v>449</v>
      </c>
      <c r="P13" s="35" t="s">
        <v>449</v>
      </c>
      <c r="Q13" s="35"/>
      <c r="R13" s="36" t="s">
        <v>449</v>
      </c>
      <c r="S13" s="48"/>
      <c r="T13" s="35"/>
      <c r="U13" s="35" t="s">
        <v>449</v>
      </c>
      <c r="V13" s="35" t="s">
        <v>449</v>
      </c>
      <c r="W13" s="35" t="s">
        <v>449</v>
      </c>
      <c r="X13" s="35" t="s">
        <v>449</v>
      </c>
      <c r="Y13" s="35" t="s">
        <v>449</v>
      </c>
      <c r="Z13" s="35"/>
      <c r="AA13" s="35"/>
      <c r="AB13" s="36"/>
      <c r="AC13" s="48"/>
      <c r="AD13" s="35"/>
      <c r="AE13" s="35"/>
      <c r="AF13" s="35"/>
      <c r="AG13" s="35"/>
      <c r="AH13" s="35"/>
      <c r="AI13" s="35"/>
      <c r="AJ13" s="35"/>
      <c r="AK13" s="35" t="s">
        <v>449</v>
      </c>
      <c r="AL13" s="36"/>
      <c r="AM13" s="48" t="s">
        <v>449</v>
      </c>
      <c r="AN13" s="35"/>
      <c r="AO13" s="35" t="s">
        <v>449</v>
      </c>
      <c r="AP13" s="35"/>
      <c r="AQ13" s="35" t="s">
        <v>449</v>
      </c>
      <c r="AR13" s="35" t="s">
        <v>449</v>
      </c>
      <c r="AS13" s="35" t="s">
        <v>449</v>
      </c>
      <c r="AT13" s="35" t="s">
        <v>449</v>
      </c>
      <c r="AU13" s="35"/>
      <c r="AV13" s="36" t="s">
        <v>449</v>
      </c>
      <c r="AW13" s="48"/>
      <c r="AX13" s="36" t="s">
        <v>449</v>
      </c>
      <c r="AY13" s="50">
        <f t="shared" si="1"/>
        <v>30</v>
      </c>
      <c r="AZ13" s="43">
        <f t="shared" si="2"/>
        <v>300</v>
      </c>
      <c r="BA13" s="45">
        <f t="shared" si="3"/>
        <v>0.17000000000001592</v>
      </c>
      <c r="BB13" s="46">
        <f t="shared" si="4"/>
        <v>2</v>
      </c>
      <c r="BC13" s="46">
        <f t="shared" si="5"/>
        <v>0</v>
      </c>
      <c r="BD13" s="46">
        <f>IF(OR(C13="OPEN",C13="RD"),SUMIF(J13:AX13,"x",Body!$A$6:$AO$6),SUMIF(J13:AX13,"x",Body!$A$2:$AO$2))</f>
        <v>690</v>
      </c>
      <c r="BE13" s="46">
        <f t="shared" si="6"/>
        <v>2</v>
      </c>
      <c r="BF13" s="47">
        <f t="shared" si="7"/>
        <v>300.17</v>
      </c>
      <c r="BG13" s="46">
        <f t="shared" si="8"/>
        <v>688</v>
      </c>
      <c r="BH13" s="1"/>
      <c r="BI13" s="1"/>
    </row>
    <row r="14" spans="1:61" s="2" customFormat="1" ht="15">
      <c r="A14" s="26" t="s">
        <v>382</v>
      </c>
      <c r="B14" s="27" t="s">
        <v>291</v>
      </c>
      <c r="C14" s="60" t="s">
        <v>117</v>
      </c>
      <c r="D14" t="s">
        <v>292</v>
      </c>
      <c r="E14" s="15" t="s">
        <v>198</v>
      </c>
      <c r="F14" t="s">
        <v>293</v>
      </c>
      <c r="G14" t="str">
        <f t="shared" si="0"/>
        <v>Čapkovič Viliam, Svitek Miloš</v>
      </c>
      <c r="H14" s="57">
        <v>298.04</v>
      </c>
      <c r="I14" s="44"/>
      <c r="J14" s="35"/>
      <c r="K14" s="35"/>
      <c r="L14" s="35"/>
      <c r="M14" s="35"/>
      <c r="N14" s="35"/>
      <c r="O14" s="35"/>
      <c r="P14" s="35" t="s">
        <v>449</v>
      </c>
      <c r="Q14" s="35"/>
      <c r="R14" s="36"/>
      <c r="S14" s="48"/>
      <c r="T14" s="35"/>
      <c r="U14" s="35"/>
      <c r="V14" s="35"/>
      <c r="W14" s="35" t="s">
        <v>449</v>
      </c>
      <c r="X14" s="35"/>
      <c r="Y14" s="35"/>
      <c r="Z14" s="35"/>
      <c r="AA14" s="35"/>
      <c r="AB14" s="36"/>
      <c r="AC14" s="48"/>
      <c r="AD14" s="35"/>
      <c r="AE14" s="35"/>
      <c r="AF14" s="35" t="s">
        <v>449</v>
      </c>
      <c r="AG14" s="35" t="s">
        <v>449</v>
      </c>
      <c r="AH14" s="35"/>
      <c r="AI14" s="35"/>
      <c r="AJ14" s="35"/>
      <c r="AK14" s="35"/>
      <c r="AL14" s="36" t="s">
        <v>449</v>
      </c>
      <c r="AM14" s="48"/>
      <c r="AN14" s="35" t="s">
        <v>449</v>
      </c>
      <c r="AO14" s="35"/>
      <c r="AP14" s="35" t="s">
        <v>449</v>
      </c>
      <c r="AQ14" s="35"/>
      <c r="AR14" s="35"/>
      <c r="AS14" s="35" t="s">
        <v>449</v>
      </c>
      <c r="AT14" s="35"/>
      <c r="AU14" s="35"/>
      <c r="AV14" s="36"/>
      <c r="AW14" s="48"/>
      <c r="AX14" s="36"/>
      <c r="AY14" s="50">
        <f t="shared" si="1"/>
        <v>30</v>
      </c>
      <c r="AZ14" s="43">
        <f t="shared" si="2"/>
        <v>300</v>
      </c>
      <c r="BA14" s="45">
        <f t="shared" si="3"/>
        <v>-31.95999999999998</v>
      </c>
      <c r="BB14" s="46">
        <f t="shared" si="4"/>
        <v>0</v>
      </c>
      <c r="BC14" s="46">
        <f t="shared" si="5"/>
        <v>0</v>
      </c>
      <c r="BD14" s="46">
        <f>IF(OR(C14="OPEN",C14="RD"),SUMIF(J14:AX14,"x",Body!$A$6:$AO$6),SUMIF(J14:AX14,"x",Body!$A$2:$AO$2))</f>
        <v>243</v>
      </c>
      <c r="BE14" s="46">
        <f t="shared" si="6"/>
        <v>0</v>
      </c>
      <c r="BF14" s="47">
        <f t="shared" si="7"/>
        <v>268.04</v>
      </c>
      <c r="BG14" s="46">
        <f t="shared" si="8"/>
        <v>243</v>
      </c>
      <c r="BH14" s="1"/>
      <c r="BI14" s="1"/>
    </row>
    <row r="15" spans="1:61" s="2" customFormat="1" ht="15">
      <c r="A15" s="26" t="s">
        <v>383</v>
      </c>
      <c r="B15" s="27" t="s">
        <v>384</v>
      </c>
      <c r="C15" s="60" t="s">
        <v>117</v>
      </c>
      <c r="D15" t="s">
        <v>385</v>
      </c>
      <c r="E15" s="15"/>
      <c r="F15" t="s">
        <v>386</v>
      </c>
      <c r="G15" t="str">
        <f t="shared" si="0"/>
        <v>Tomáš Dedinský, Tomáš Donbek</v>
      </c>
      <c r="H15" s="57">
        <v>320.5</v>
      </c>
      <c r="I15" s="44"/>
      <c r="J15" s="35"/>
      <c r="K15" s="35"/>
      <c r="L15" s="35"/>
      <c r="M15" s="35"/>
      <c r="N15" s="35" t="s">
        <v>449</v>
      </c>
      <c r="O15" s="35"/>
      <c r="P15" s="35"/>
      <c r="Q15" s="35"/>
      <c r="R15" s="36"/>
      <c r="S15" s="48" t="s">
        <v>449</v>
      </c>
      <c r="T15" s="35"/>
      <c r="U15" s="35" t="s">
        <v>449</v>
      </c>
      <c r="V15" s="35"/>
      <c r="W15" s="35"/>
      <c r="X15" s="35"/>
      <c r="Y15" s="35" t="s">
        <v>449</v>
      </c>
      <c r="Z15" s="35"/>
      <c r="AA15" s="35" t="s">
        <v>449</v>
      </c>
      <c r="AB15" s="36" t="s">
        <v>449</v>
      </c>
      <c r="AC15" s="48" t="s">
        <v>449</v>
      </c>
      <c r="AD15" s="35" t="s">
        <v>449</v>
      </c>
      <c r="AE15" s="35"/>
      <c r="AF15" s="35"/>
      <c r="AG15" s="35"/>
      <c r="AH15" s="35"/>
      <c r="AI15" s="35" t="s">
        <v>449</v>
      </c>
      <c r="AJ15" s="35" t="s">
        <v>449</v>
      </c>
      <c r="AK15" s="35" t="s">
        <v>449</v>
      </c>
      <c r="AL15" s="36"/>
      <c r="AM15" s="48" t="s">
        <v>449</v>
      </c>
      <c r="AN15" s="35"/>
      <c r="AO15" s="35"/>
      <c r="AP15" s="35"/>
      <c r="AQ15" s="35"/>
      <c r="AR15" s="35"/>
      <c r="AS15" s="35"/>
      <c r="AT15" s="35"/>
      <c r="AU15" s="35" t="s">
        <v>449</v>
      </c>
      <c r="AV15" s="36"/>
      <c r="AW15" s="48"/>
      <c r="AX15" s="36" t="s">
        <v>449</v>
      </c>
      <c r="AY15" s="50">
        <f t="shared" si="1"/>
        <v>30</v>
      </c>
      <c r="AZ15" s="43">
        <f t="shared" si="2"/>
        <v>300</v>
      </c>
      <c r="BA15" s="45">
        <f t="shared" si="3"/>
        <v>-9.5</v>
      </c>
      <c r="BB15" s="46">
        <f t="shared" si="4"/>
        <v>0</v>
      </c>
      <c r="BC15" s="46">
        <f t="shared" si="5"/>
        <v>0</v>
      </c>
      <c r="BD15" s="46">
        <f>IF(OR(C15="OPEN",C15="RD"),SUMIF(J15:AX15,"x",Body!$A$6:$AO$6),SUMIF(J15:AX15,"x",Body!$A$2:$AO$2))</f>
        <v>636</v>
      </c>
      <c r="BE15" s="46">
        <f t="shared" si="6"/>
        <v>0</v>
      </c>
      <c r="BF15" s="47">
        <f t="shared" si="7"/>
        <v>290.5</v>
      </c>
      <c r="BG15" s="46">
        <f t="shared" si="8"/>
        <v>636</v>
      </c>
      <c r="BH15" s="1"/>
      <c r="BI15" s="1"/>
    </row>
    <row r="16" spans="1:61" s="2" customFormat="1" ht="15">
      <c r="A16" s="26" t="s">
        <v>429</v>
      </c>
      <c r="B16" s="27" t="s">
        <v>113</v>
      </c>
      <c r="C16" s="43" t="s">
        <v>114</v>
      </c>
      <c r="D16" t="s">
        <v>30</v>
      </c>
      <c r="E16" s="15" t="s">
        <v>115</v>
      </c>
      <c r="F16" t="s">
        <v>31</v>
      </c>
      <c r="G16" t="str">
        <f t="shared" si="0"/>
        <v>Bohuš Neradovič, Martin Neradovič</v>
      </c>
      <c r="H16" s="34">
        <v>999.99</v>
      </c>
      <c r="I16" s="44"/>
      <c r="J16" s="35"/>
      <c r="K16" s="35"/>
      <c r="L16" s="35"/>
      <c r="M16" s="35"/>
      <c r="N16" s="35"/>
      <c r="O16" s="35"/>
      <c r="P16" s="35"/>
      <c r="Q16" s="35"/>
      <c r="R16" s="36"/>
      <c r="S16" s="48"/>
      <c r="T16" s="35"/>
      <c r="U16" s="35"/>
      <c r="V16" s="35"/>
      <c r="W16" s="35"/>
      <c r="X16" s="35"/>
      <c r="Y16" s="35"/>
      <c r="Z16" s="35"/>
      <c r="AA16" s="35"/>
      <c r="AB16" s="36"/>
      <c r="AC16" s="48"/>
      <c r="AD16" s="35"/>
      <c r="AE16" s="35"/>
      <c r="AF16" s="35"/>
      <c r="AG16" s="35"/>
      <c r="AH16" s="35"/>
      <c r="AI16" s="35"/>
      <c r="AJ16" s="35"/>
      <c r="AK16" s="35"/>
      <c r="AL16" s="36"/>
      <c r="AM16" s="48"/>
      <c r="AN16" s="35"/>
      <c r="AO16" s="35"/>
      <c r="AP16" s="35"/>
      <c r="AQ16" s="35"/>
      <c r="AR16" s="35"/>
      <c r="AS16" s="35"/>
      <c r="AT16" s="35"/>
      <c r="AU16" s="35"/>
      <c r="AV16" s="36"/>
      <c r="AW16" s="48"/>
      <c r="AX16" s="36"/>
      <c r="AY16" s="50">
        <f t="shared" si="1"/>
        <v>30</v>
      </c>
      <c r="AZ16" s="43">
        <f t="shared" si="2"/>
        <v>300</v>
      </c>
      <c r="BA16" s="45">
        <f t="shared" si="3"/>
        <v>669.99</v>
      </c>
      <c r="BB16" s="46">
        <f t="shared" si="4"/>
        <v>0</v>
      </c>
      <c r="BC16" s="46">
        <f t="shared" si="5"/>
        <v>6620</v>
      </c>
      <c r="BD16" s="46">
        <f>IF(OR(C16="OPEN",C16="RD"),SUMIF(J16:AX16,"x",Body!$A$6:$AO$6),SUMIF(J16:AX16,"x",Body!$A$2:$AO$2))</f>
        <v>0</v>
      </c>
      <c r="BE16" s="46">
        <f t="shared" si="6"/>
        <v>6620</v>
      </c>
      <c r="BF16" s="47">
        <f t="shared" si="7"/>
        <v>969.99</v>
      </c>
      <c r="BG16" s="46" t="str">
        <f t="shared" si="8"/>
        <v>DISK</v>
      </c>
      <c r="BH16" s="1"/>
      <c r="BI16" s="1"/>
    </row>
    <row r="17" spans="1:61" s="2" customFormat="1" ht="15">
      <c r="A17" s="26" t="s">
        <v>430</v>
      </c>
      <c r="B17" s="27" t="s">
        <v>8</v>
      </c>
      <c r="C17" s="43" t="s">
        <v>114</v>
      </c>
      <c r="D17" t="s">
        <v>33</v>
      </c>
      <c r="E17" s="15" t="s">
        <v>120</v>
      </c>
      <c r="F17" t="s">
        <v>121</v>
      </c>
      <c r="G17" t="str">
        <f t="shared" si="0"/>
        <v>Vladimír Grauzel, Martin Zaťko</v>
      </c>
      <c r="H17" s="34">
        <v>333.28</v>
      </c>
      <c r="I17" s="44"/>
      <c r="J17" s="35"/>
      <c r="K17" s="35"/>
      <c r="L17" s="35"/>
      <c r="M17" s="35"/>
      <c r="N17" s="35"/>
      <c r="O17" s="35" t="s">
        <v>449</v>
      </c>
      <c r="P17" s="35" t="s">
        <v>449</v>
      </c>
      <c r="Q17" s="35" t="s">
        <v>449</v>
      </c>
      <c r="R17" s="36" t="s">
        <v>449</v>
      </c>
      <c r="S17" s="48"/>
      <c r="T17" s="35"/>
      <c r="U17" s="35" t="s">
        <v>449</v>
      </c>
      <c r="V17" s="35" t="s">
        <v>449</v>
      </c>
      <c r="W17" s="35" t="s">
        <v>449</v>
      </c>
      <c r="X17" s="35" t="s">
        <v>449</v>
      </c>
      <c r="Y17" s="35" t="s">
        <v>449</v>
      </c>
      <c r="Z17" s="35"/>
      <c r="AA17" s="35"/>
      <c r="AB17" s="36"/>
      <c r="AC17" s="48"/>
      <c r="AD17" s="35"/>
      <c r="AE17" s="35"/>
      <c r="AF17" s="35"/>
      <c r="AG17" s="35" t="s">
        <v>449</v>
      </c>
      <c r="AH17" s="35"/>
      <c r="AI17" s="35"/>
      <c r="AJ17" s="35"/>
      <c r="AK17" s="35" t="s">
        <v>449</v>
      </c>
      <c r="AL17" s="36"/>
      <c r="AM17" s="48" t="s">
        <v>449</v>
      </c>
      <c r="AN17" s="35" t="s">
        <v>449</v>
      </c>
      <c r="AO17" s="35" t="s">
        <v>449</v>
      </c>
      <c r="AP17" s="35"/>
      <c r="AQ17" s="35" t="s">
        <v>449</v>
      </c>
      <c r="AR17" s="35" t="s">
        <v>449</v>
      </c>
      <c r="AS17" s="35" t="s">
        <v>449</v>
      </c>
      <c r="AT17" s="35"/>
      <c r="AU17" s="35"/>
      <c r="AV17" s="36" t="s">
        <v>449</v>
      </c>
      <c r="AW17" s="48"/>
      <c r="AX17" s="36" t="s">
        <v>449</v>
      </c>
      <c r="AY17" s="50">
        <f t="shared" si="1"/>
        <v>30</v>
      </c>
      <c r="AZ17" s="43">
        <f t="shared" si="2"/>
        <v>300</v>
      </c>
      <c r="BA17" s="45">
        <f t="shared" si="3"/>
        <v>3.2799999999999727</v>
      </c>
      <c r="BB17" s="46">
        <f t="shared" si="4"/>
        <v>8</v>
      </c>
      <c r="BC17" s="46">
        <f t="shared" si="5"/>
        <v>0</v>
      </c>
      <c r="BD17" s="46">
        <f>IF(OR(C17="OPEN",C17="RD"),SUMIF(J17:AX17,"x",Body!$A$6:$AO$6),SUMIF(J17:AX17,"x",Body!$A$2:$AO$2))</f>
        <v>704</v>
      </c>
      <c r="BE17" s="46">
        <f t="shared" si="6"/>
        <v>8</v>
      </c>
      <c r="BF17" s="47">
        <f t="shared" si="7"/>
        <v>303.28</v>
      </c>
      <c r="BG17" s="46">
        <f t="shared" si="8"/>
        <v>696</v>
      </c>
      <c r="BH17" s="1"/>
      <c r="BI17" s="1"/>
    </row>
    <row r="18" spans="1:61" s="2" customFormat="1" ht="15">
      <c r="A18" s="26" t="s">
        <v>431</v>
      </c>
      <c r="B18" s="27" t="s">
        <v>10</v>
      </c>
      <c r="C18" s="44" t="s">
        <v>114</v>
      </c>
      <c r="D18" t="s">
        <v>28</v>
      </c>
      <c r="E18" s="15" t="s">
        <v>167</v>
      </c>
      <c r="F18" t="s">
        <v>27</v>
      </c>
      <c r="G18" t="str">
        <f t="shared" si="0"/>
        <v>Branislav Pilňan, Filip Pucher</v>
      </c>
      <c r="H18" s="34">
        <v>327.47</v>
      </c>
      <c r="I18" s="44"/>
      <c r="J18" s="35"/>
      <c r="K18" s="35" t="s">
        <v>449</v>
      </c>
      <c r="L18" s="35" t="s">
        <v>449</v>
      </c>
      <c r="M18" s="35" t="s">
        <v>449</v>
      </c>
      <c r="N18" s="35" t="s">
        <v>449</v>
      </c>
      <c r="O18" s="35"/>
      <c r="P18" s="35" t="s">
        <v>449</v>
      </c>
      <c r="Q18" s="35" t="s">
        <v>449</v>
      </c>
      <c r="R18" s="36"/>
      <c r="S18" s="48"/>
      <c r="T18" s="35"/>
      <c r="U18" s="35" t="s">
        <v>449</v>
      </c>
      <c r="V18" s="35" t="s">
        <v>449</v>
      </c>
      <c r="W18" s="35" t="s">
        <v>449</v>
      </c>
      <c r="X18" s="35" t="s">
        <v>449</v>
      </c>
      <c r="Y18" s="35" t="s">
        <v>449</v>
      </c>
      <c r="Z18" s="35"/>
      <c r="AA18" s="35"/>
      <c r="AB18" s="36"/>
      <c r="AC18" s="48"/>
      <c r="AD18" s="35"/>
      <c r="AE18" s="35"/>
      <c r="AF18" s="35"/>
      <c r="AG18" s="35"/>
      <c r="AH18" s="35"/>
      <c r="AI18" s="35"/>
      <c r="AJ18" s="35"/>
      <c r="AK18" s="35" t="s">
        <v>449</v>
      </c>
      <c r="AL18" s="36"/>
      <c r="AM18" s="48" t="s">
        <v>449</v>
      </c>
      <c r="AN18" s="35" t="s">
        <v>449</v>
      </c>
      <c r="AO18" s="35" t="s">
        <v>449</v>
      </c>
      <c r="AP18" s="35" t="s">
        <v>449</v>
      </c>
      <c r="AQ18" s="35" t="s">
        <v>449</v>
      </c>
      <c r="AR18" s="35" t="s">
        <v>449</v>
      </c>
      <c r="AS18" s="35" t="s">
        <v>449</v>
      </c>
      <c r="AT18" s="35" t="s">
        <v>449</v>
      </c>
      <c r="AU18" s="35"/>
      <c r="AV18" s="36" t="s">
        <v>449</v>
      </c>
      <c r="AW18" s="48"/>
      <c r="AX18" s="36" t="s">
        <v>449</v>
      </c>
      <c r="AY18" s="50">
        <f t="shared" si="1"/>
        <v>30</v>
      </c>
      <c r="AZ18" s="43">
        <f t="shared" si="2"/>
        <v>300</v>
      </c>
      <c r="BA18" s="45">
        <f t="shared" si="3"/>
        <v>-2.5299999999999727</v>
      </c>
      <c r="BB18" s="46">
        <f t="shared" si="4"/>
        <v>0</v>
      </c>
      <c r="BC18" s="46">
        <f t="shared" si="5"/>
        <v>0</v>
      </c>
      <c r="BD18" s="46">
        <f>IF(OR(C18="OPEN",C18="RD"),SUMIF(J18:AX18,"x",Body!$A$6:$AO$6),SUMIF(J18:AX18,"x",Body!$A$2:$AO$2))</f>
        <v>781</v>
      </c>
      <c r="BE18" s="46">
        <f t="shared" si="6"/>
        <v>0</v>
      </c>
      <c r="BF18" s="47">
        <f t="shared" si="7"/>
        <v>297.47</v>
      </c>
      <c r="BG18" s="46">
        <f t="shared" si="8"/>
        <v>781</v>
      </c>
      <c r="BH18" s="1"/>
      <c r="BI18" s="1"/>
    </row>
    <row r="19" spans="1:61" s="2" customFormat="1" ht="15">
      <c r="A19" s="26" t="s">
        <v>432</v>
      </c>
      <c r="B19" s="27" t="s">
        <v>208</v>
      </c>
      <c r="C19" s="44" t="s">
        <v>114</v>
      </c>
      <c r="D19" t="s">
        <v>34</v>
      </c>
      <c r="E19" s="15" t="s">
        <v>209</v>
      </c>
      <c r="F19" t="s">
        <v>210</v>
      </c>
      <c r="G19" t="str">
        <f t="shared" si="0"/>
        <v>Zdeněk Tišnovský, Pavel Blahoudek</v>
      </c>
      <c r="H19" s="34">
        <v>328.24</v>
      </c>
      <c r="I19" s="44"/>
      <c r="J19" s="35"/>
      <c r="K19" s="35"/>
      <c r="L19" s="35"/>
      <c r="M19" s="35"/>
      <c r="N19" s="35" t="s">
        <v>449</v>
      </c>
      <c r="O19" s="35" t="s">
        <v>449</v>
      </c>
      <c r="P19" s="35" t="s">
        <v>449</v>
      </c>
      <c r="Q19" s="35" t="s">
        <v>449</v>
      </c>
      <c r="R19" s="36" t="s">
        <v>449</v>
      </c>
      <c r="S19" s="48"/>
      <c r="T19" s="35" t="s">
        <v>449</v>
      </c>
      <c r="U19" s="35"/>
      <c r="V19" s="35"/>
      <c r="W19" s="35" t="s">
        <v>449</v>
      </c>
      <c r="X19" s="35"/>
      <c r="Y19" s="35" t="s">
        <v>449</v>
      </c>
      <c r="Z19" s="35" t="s">
        <v>449</v>
      </c>
      <c r="AA19" s="35" t="s">
        <v>449</v>
      </c>
      <c r="AB19" s="36"/>
      <c r="AC19" s="48" t="s">
        <v>449</v>
      </c>
      <c r="AD19" s="35" t="s">
        <v>449</v>
      </c>
      <c r="AE19" s="35" t="s">
        <v>449</v>
      </c>
      <c r="AF19" s="35" t="s">
        <v>449</v>
      </c>
      <c r="AG19" s="35" t="s">
        <v>449</v>
      </c>
      <c r="AH19" s="35" t="s">
        <v>449</v>
      </c>
      <c r="AI19" s="35"/>
      <c r="AJ19" s="35" t="s">
        <v>449</v>
      </c>
      <c r="AK19" s="35"/>
      <c r="AL19" s="36"/>
      <c r="AM19" s="48"/>
      <c r="AN19" s="35"/>
      <c r="AO19" s="35"/>
      <c r="AP19" s="35" t="s">
        <v>449</v>
      </c>
      <c r="AQ19" s="35"/>
      <c r="AR19" s="35"/>
      <c r="AS19" s="35" t="s">
        <v>449</v>
      </c>
      <c r="AT19" s="35" t="s">
        <v>449</v>
      </c>
      <c r="AU19" s="35"/>
      <c r="AV19" s="36"/>
      <c r="AW19" s="48" t="s">
        <v>449</v>
      </c>
      <c r="AX19" s="36" t="s">
        <v>449</v>
      </c>
      <c r="AY19" s="50">
        <f t="shared" si="1"/>
        <v>30</v>
      </c>
      <c r="AZ19" s="43">
        <f t="shared" si="2"/>
        <v>300</v>
      </c>
      <c r="BA19" s="45">
        <f t="shared" si="3"/>
        <v>-1.759999999999991</v>
      </c>
      <c r="BB19" s="46">
        <f t="shared" si="4"/>
        <v>0</v>
      </c>
      <c r="BC19" s="46">
        <f t="shared" si="5"/>
        <v>0</v>
      </c>
      <c r="BD19" s="46">
        <f>IF(OR(C19="OPEN",C19="RD"),SUMIF(J19:AX19,"x",Body!$A$6:$AO$6),SUMIF(J19:AX19,"x",Body!$A$2:$AO$2))</f>
        <v>736</v>
      </c>
      <c r="BE19" s="46">
        <f t="shared" si="6"/>
        <v>0</v>
      </c>
      <c r="BF19" s="47">
        <f t="shared" si="7"/>
        <v>298.24</v>
      </c>
      <c r="BG19" s="46">
        <f t="shared" si="8"/>
        <v>736</v>
      </c>
      <c r="BH19" s="1"/>
      <c r="BI19" s="1"/>
    </row>
    <row r="20" spans="1:61" s="2" customFormat="1" ht="15">
      <c r="A20" s="26" t="s">
        <v>433</v>
      </c>
      <c r="B20" s="27" t="s">
        <v>211</v>
      </c>
      <c r="C20" s="44" t="s">
        <v>114</v>
      </c>
      <c r="D20" t="s">
        <v>212</v>
      </c>
      <c r="E20" s="15" t="s">
        <v>213</v>
      </c>
      <c r="F20" t="s">
        <v>214</v>
      </c>
      <c r="G20" t="str">
        <f t="shared" si="0"/>
        <v>Jan Skoupý, Tomáš Zrník</v>
      </c>
      <c r="H20" s="34">
        <v>325.41</v>
      </c>
      <c r="I20" s="44"/>
      <c r="J20" s="35"/>
      <c r="K20" s="35"/>
      <c r="L20" s="35"/>
      <c r="M20" s="35"/>
      <c r="N20" s="35"/>
      <c r="O20" s="35"/>
      <c r="P20" s="35"/>
      <c r="Q20" s="35" t="s">
        <v>449</v>
      </c>
      <c r="R20" s="36"/>
      <c r="S20" s="48"/>
      <c r="T20" s="35"/>
      <c r="U20" s="35" t="s">
        <v>449</v>
      </c>
      <c r="V20" s="35"/>
      <c r="W20" s="35"/>
      <c r="X20" s="35" t="s">
        <v>449</v>
      </c>
      <c r="Y20" s="35" t="s">
        <v>449</v>
      </c>
      <c r="Z20" s="35" t="s">
        <v>449</v>
      </c>
      <c r="AA20" s="35" t="s">
        <v>449</v>
      </c>
      <c r="AB20" s="36" t="s">
        <v>449</v>
      </c>
      <c r="AC20" s="48" t="s">
        <v>449</v>
      </c>
      <c r="AD20" s="35" t="s">
        <v>449</v>
      </c>
      <c r="AE20" s="35"/>
      <c r="AF20" s="35"/>
      <c r="AG20" s="35"/>
      <c r="AH20" s="35" t="s">
        <v>449</v>
      </c>
      <c r="AI20" s="35" t="s">
        <v>449</v>
      </c>
      <c r="AJ20" s="35" t="s">
        <v>449</v>
      </c>
      <c r="AK20" s="35"/>
      <c r="AL20" s="36" t="s">
        <v>449</v>
      </c>
      <c r="AM20" s="48" t="s">
        <v>449</v>
      </c>
      <c r="AN20" s="35" t="s">
        <v>449</v>
      </c>
      <c r="AO20" s="35" t="s">
        <v>449</v>
      </c>
      <c r="AP20" s="35" t="s">
        <v>449</v>
      </c>
      <c r="AQ20" s="35"/>
      <c r="AR20" s="35" t="s">
        <v>449</v>
      </c>
      <c r="AS20" s="35"/>
      <c r="AT20" s="35"/>
      <c r="AU20" s="35"/>
      <c r="AV20" s="36" t="s">
        <v>449</v>
      </c>
      <c r="AW20" s="48" t="s">
        <v>449</v>
      </c>
      <c r="AX20" s="36" t="s">
        <v>449</v>
      </c>
      <c r="AY20" s="50">
        <f t="shared" si="1"/>
        <v>30</v>
      </c>
      <c r="AZ20" s="43">
        <f t="shared" si="2"/>
        <v>300</v>
      </c>
      <c r="BA20" s="45">
        <f t="shared" si="3"/>
        <v>-4.589999999999975</v>
      </c>
      <c r="BB20" s="46">
        <f t="shared" si="4"/>
        <v>0</v>
      </c>
      <c r="BC20" s="46">
        <f t="shared" si="5"/>
        <v>0</v>
      </c>
      <c r="BD20" s="46">
        <f>IF(OR(C20="OPEN",C20="RD"),SUMIF(J20:AX20,"x",Body!$A$6:$AO$6),SUMIF(J20:AX20,"x",Body!$A$2:$AO$2))</f>
        <v>863</v>
      </c>
      <c r="BE20" s="46">
        <f t="shared" si="6"/>
        <v>0</v>
      </c>
      <c r="BF20" s="47">
        <f t="shared" si="7"/>
        <v>295.41</v>
      </c>
      <c r="BG20" s="46">
        <f t="shared" si="8"/>
        <v>863</v>
      </c>
      <c r="BH20" s="1"/>
      <c r="BI20" s="1"/>
    </row>
    <row r="21" spans="1:61" s="2" customFormat="1" ht="15">
      <c r="A21" s="26" t="s">
        <v>434</v>
      </c>
      <c r="B21" s="27" t="s">
        <v>228</v>
      </c>
      <c r="C21" s="44" t="s">
        <v>114</v>
      </c>
      <c r="D21" t="s">
        <v>29</v>
      </c>
      <c r="E21" s="15" t="s">
        <v>229</v>
      </c>
      <c r="F21" t="s">
        <v>36</v>
      </c>
      <c r="G21" t="str">
        <f t="shared" si="0"/>
        <v>Daniel Klučár, Juraj Malatin</v>
      </c>
      <c r="H21" s="34">
        <v>329.1</v>
      </c>
      <c r="I21" s="44"/>
      <c r="J21" s="35"/>
      <c r="K21" s="35"/>
      <c r="L21" s="35"/>
      <c r="M21" s="35"/>
      <c r="N21" s="35" t="s">
        <v>449</v>
      </c>
      <c r="O21" s="35" t="s">
        <v>449</v>
      </c>
      <c r="P21" s="35" t="s">
        <v>449</v>
      </c>
      <c r="Q21" s="35" t="s">
        <v>449</v>
      </c>
      <c r="R21" s="36" t="s">
        <v>449</v>
      </c>
      <c r="S21" s="48" t="s">
        <v>449</v>
      </c>
      <c r="T21" s="35" t="s">
        <v>449</v>
      </c>
      <c r="U21" s="35" t="s">
        <v>449</v>
      </c>
      <c r="V21" s="35" t="s">
        <v>449</v>
      </c>
      <c r="W21" s="35"/>
      <c r="X21" s="35" t="s">
        <v>449</v>
      </c>
      <c r="Y21" s="35" t="s">
        <v>449</v>
      </c>
      <c r="Z21" s="35" t="s">
        <v>449</v>
      </c>
      <c r="AA21" s="35"/>
      <c r="AB21" s="36"/>
      <c r="AC21" s="48"/>
      <c r="AD21" s="35"/>
      <c r="AE21" s="35" t="s">
        <v>449</v>
      </c>
      <c r="AF21" s="35" t="s">
        <v>449</v>
      </c>
      <c r="AG21" s="35" t="s">
        <v>449</v>
      </c>
      <c r="AH21" s="35"/>
      <c r="AI21" s="35"/>
      <c r="AJ21" s="35"/>
      <c r="AK21" s="35" t="s">
        <v>449</v>
      </c>
      <c r="AL21" s="36"/>
      <c r="AM21" s="48" t="s">
        <v>449</v>
      </c>
      <c r="AN21" s="35"/>
      <c r="AO21" s="35" t="s">
        <v>449</v>
      </c>
      <c r="AP21" s="35"/>
      <c r="AQ21" s="35" t="s">
        <v>449</v>
      </c>
      <c r="AR21" s="35" t="s">
        <v>449</v>
      </c>
      <c r="AS21" s="35"/>
      <c r="AT21" s="35"/>
      <c r="AU21" s="35"/>
      <c r="AV21" s="36" t="s">
        <v>449</v>
      </c>
      <c r="AW21" s="48"/>
      <c r="AX21" s="36" t="s">
        <v>449</v>
      </c>
      <c r="AY21" s="50">
        <f t="shared" si="1"/>
        <v>30</v>
      </c>
      <c r="AZ21" s="43">
        <f t="shared" si="2"/>
        <v>300</v>
      </c>
      <c r="BA21" s="45">
        <f t="shared" si="3"/>
        <v>-0.8999999999999773</v>
      </c>
      <c r="BB21" s="46">
        <f t="shared" si="4"/>
        <v>0</v>
      </c>
      <c r="BC21" s="46">
        <f t="shared" si="5"/>
        <v>0</v>
      </c>
      <c r="BD21" s="46">
        <f>IF(OR(C21="OPEN",C21="RD"),SUMIF(J21:AX21,"x",Body!$A$6:$AO$6),SUMIF(J21:AX21,"x",Body!$A$2:$AO$2))</f>
        <v>787</v>
      </c>
      <c r="BE21" s="46">
        <f t="shared" si="6"/>
        <v>0</v>
      </c>
      <c r="BF21" s="47">
        <f t="shared" si="7"/>
        <v>299.1</v>
      </c>
      <c r="BG21" s="46">
        <f t="shared" si="8"/>
        <v>787</v>
      </c>
      <c r="BH21" s="1"/>
      <c r="BI21" s="1"/>
    </row>
    <row r="22" spans="1:61" s="2" customFormat="1" ht="15">
      <c r="A22" s="26" t="s">
        <v>435</v>
      </c>
      <c r="B22" s="27" t="s">
        <v>265</v>
      </c>
      <c r="C22" s="44" t="s">
        <v>114</v>
      </c>
      <c r="D22" t="s">
        <v>266</v>
      </c>
      <c r="E22" s="15" t="s">
        <v>229</v>
      </c>
      <c r="F22" t="s">
        <v>267</v>
      </c>
      <c r="G22" t="str">
        <f t="shared" si="0"/>
        <v>Peter Frano, Ivan Butas</v>
      </c>
      <c r="H22" s="34">
        <v>335.18</v>
      </c>
      <c r="I22" s="44"/>
      <c r="J22" s="35"/>
      <c r="K22" s="35"/>
      <c r="L22" s="35"/>
      <c r="M22" s="35"/>
      <c r="N22" s="35" t="s">
        <v>449</v>
      </c>
      <c r="O22" s="35" t="s">
        <v>449</v>
      </c>
      <c r="P22" s="35" t="s">
        <v>449</v>
      </c>
      <c r="Q22" s="35"/>
      <c r="R22" s="36"/>
      <c r="S22" s="48"/>
      <c r="T22" s="35" t="s">
        <v>449</v>
      </c>
      <c r="U22" s="35"/>
      <c r="V22" s="35"/>
      <c r="W22" s="35" t="s">
        <v>449</v>
      </c>
      <c r="X22" s="35"/>
      <c r="Y22" s="35"/>
      <c r="Z22" s="35" t="s">
        <v>449</v>
      </c>
      <c r="AA22" s="35" t="s">
        <v>449</v>
      </c>
      <c r="AB22" s="36" t="s">
        <v>449</v>
      </c>
      <c r="AC22" s="48" t="s">
        <v>449</v>
      </c>
      <c r="AD22" s="35" t="s">
        <v>449</v>
      </c>
      <c r="AE22" s="35" t="s">
        <v>449</v>
      </c>
      <c r="AF22" s="35" t="s">
        <v>449</v>
      </c>
      <c r="AG22" s="35" t="s">
        <v>449</v>
      </c>
      <c r="AH22" s="35" t="s">
        <v>449</v>
      </c>
      <c r="AI22" s="35" t="s">
        <v>449</v>
      </c>
      <c r="AJ22" s="35" t="s">
        <v>449</v>
      </c>
      <c r="AK22" s="35"/>
      <c r="AL22" s="36" t="s">
        <v>449</v>
      </c>
      <c r="AM22" s="48"/>
      <c r="AN22" s="35"/>
      <c r="AO22" s="35"/>
      <c r="AP22" s="35"/>
      <c r="AQ22" s="35"/>
      <c r="AR22" s="35"/>
      <c r="AS22" s="35" t="s">
        <v>449</v>
      </c>
      <c r="AT22" s="35"/>
      <c r="AU22" s="35"/>
      <c r="AV22" s="36"/>
      <c r="AW22" s="48"/>
      <c r="AX22" s="36" t="s">
        <v>449</v>
      </c>
      <c r="AY22" s="50">
        <f t="shared" si="1"/>
        <v>30</v>
      </c>
      <c r="AZ22" s="43">
        <f t="shared" si="2"/>
        <v>300</v>
      </c>
      <c r="BA22" s="45">
        <f t="shared" si="3"/>
        <v>5.180000000000007</v>
      </c>
      <c r="BB22" s="46">
        <f t="shared" si="4"/>
        <v>12</v>
      </c>
      <c r="BC22" s="46">
        <f t="shared" si="5"/>
        <v>0</v>
      </c>
      <c r="BD22" s="46">
        <f>IF(OR(C22="OPEN",C22="RD"),SUMIF(J22:AX22,"x",Body!$A$6:$AO$6),SUMIF(J22:AX22,"x",Body!$A$2:$AO$2))</f>
        <v>743</v>
      </c>
      <c r="BE22" s="46">
        <f t="shared" si="6"/>
        <v>12</v>
      </c>
      <c r="BF22" s="47">
        <f t="shared" si="7"/>
        <v>305.18</v>
      </c>
      <c r="BG22" s="46">
        <f t="shared" si="8"/>
        <v>731</v>
      </c>
      <c r="BH22" s="1"/>
      <c r="BI22" s="1"/>
    </row>
    <row r="23" spans="1:61" s="2" customFormat="1" ht="15">
      <c r="A23" s="26" t="s">
        <v>436</v>
      </c>
      <c r="B23" s="27" t="s">
        <v>287</v>
      </c>
      <c r="C23" s="44" t="s">
        <v>114</v>
      </c>
      <c r="D23" t="s">
        <v>288</v>
      </c>
      <c r="E23" s="15" t="s">
        <v>276</v>
      </c>
      <c r="F23" t="s">
        <v>289</v>
      </c>
      <c r="G23" t="str">
        <f t="shared" si="0"/>
        <v>Peter Neumann, Tibor Mišutka</v>
      </c>
      <c r="H23" s="34">
        <v>330.49</v>
      </c>
      <c r="I23" s="44"/>
      <c r="J23" s="35"/>
      <c r="K23" s="35"/>
      <c r="L23" s="35"/>
      <c r="M23" s="35" t="s">
        <v>449</v>
      </c>
      <c r="N23" s="35"/>
      <c r="O23" s="35" t="s">
        <v>449</v>
      </c>
      <c r="P23" s="35" t="s">
        <v>449</v>
      </c>
      <c r="Q23" s="35"/>
      <c r="R23" s="36"/>
      <c r="S23" s="48"/>
      <c r="T23" s="35" t="s">
        <v>449</v>
      </c>
      <c r="U23" s="35"/>
      <c r="V23" s="35"/>
      <c r="W23" s="35" t="s">
        <v>449</v>
      </c>
      <c r="X23" s="35"/>
      <c r="Y23" s="35" t="s">
        <v>449</v>
      </c>
      <c r="Z23" s="35" t="s">
        <v>449</v>
      </c>
      <c r="AA23" s="35" t="s">
        <v>449</v>
      </c>
      <c r="AB23" s="36"/>
      <c r="AC23" s="48"/>
      <c r="AD23" s="35"/>
      <c r="AE23" s="35" t="s">
        <v>449</v>
      </c>
      <c r="AF23" s="35" t="s">
        <v>449</v>
      </c>
      <c r="AG23" s="35" t="s">
        <v>449</v>
      </c>
      <c r="AH23" s="35" t="s">
        <v>449</v>
      </c>
      <c r="AI23" s="35"/>
      <c r="AJ23" s="35"/>
      <c r="AK23" s="35"/>
      <c r="AL23" s="36"/>
      <c r="AM23" s="48"/>
      <c r="AN23" s="35" t="s">
        <v>449</v>
      </c>
      <c r="AO23" s="35"/>
      <c r="AP23" s="35"/>
      <c r="AQ23" s="35"/>
      <c r="AR23" s="35"/>
      <c r="AS23" s="35" t="s">
        <v>449</v>
      </c>
      <c r="AT23" s="35" t="s">
        <v>449</v>
      </c>
      <c r="AU23" s="35" t="s">
        <v>449</v>
      </c>
      <c r="AV23" s="36"/>
      <c r="AW23" s="48"/>
      <c r="AX23" s="36" t="s">
        <v>449</v>
      </c>
      <c r="AY23" s="50">
        <f t="shared" si="1"/>
        <v>30</v>
      </c>
      <c r="AZ23" s="43">
        <f t="shared" si="2"/>
        <v>300</v>
      </c>
      <c r="BA23" s="45">
        <f t="shared" si="3"/>
        <v>0.4900000000000091</v>
      </c>
      <c r="BB23" s="46">
        <f t="shared" si="4"/>
        <v>2</v>
      </c>
      <c r="BC23" s="46">
        <f t="shared" si="5"/>
        <v>0</v>
      </c>
      <c r="BD23" s="46">
        <f>IF(OR(C23="OPEN",C23="RD"),SUMIF(J23:AX23,"x",Body!$A$6:$AO$6),SUMIF(J23:AX23,"x",Body!$A$2:$AO$2))</f>
        <v>503</v>
      </c>
      <c r="BE23" s="46">
        <f t="shared" si="6"/>
        <v>2</v>
      </c>
      <c r="BF23" s="47">
        <f t="shared" si="7"/>
        <v>300.49</v>
      </c>
      <c r="BG23" s="46">
        <f t="shared" si="8"/>
        <v>501</v>
      </c>
      <c r="BH23" s="1"/>
      <c r="BI23" s="1"/>
    </row>
    <row r="24" spans="1:61" s="2" customFormat="1" ht="15">
      <c r="A24" s="26" t="s">
        <v>447</v>
      </c>
      <c r="B24" s="27" t="s">
        <v>308</v>
      </c>
      <c r="C24" s="44" t="s">
        <v>114</v>
      </c>
      <c r="D24" t="s">
        <v>309</v>
      </c>
      <c r="E24" s="15" t="s">
        <v>161</v>
      </c>
      <c r="F24" t="s">
        <v>310</v>
      </c>
      <c r="G24" t="str">
        <f t="shared" si="0"/>
        <v>Radovan Dlouhy, Miroslav Kováč</v>
      </c>
      <c r="H24" s="34">
        <v>342.23</v>
      </c>
      <c r="I24" s="44"/>
      <c r="J24" s="35"/>
      <c r="K24" s="35"/>
      <c r="L24" s="35"/>
      <c r="M24" s="35"/>
      <c r="N24" s="35" t="s">
        <v>449</v>
      </c>
      <c r="O24" s="35" t="s">
        <v>449</v>
      </c>
      <c r="P24" s="35" t="s">
        <v>449</v>
      </c>
      <c r="Q24" s="35"/>
      <c r="R24" s="36"/>
      <c r="S24" s="48"/>
      <c r="T24" s="35" t="s">
        <v>449</v>
      </c>
      <c r="U24" s="35"/>
      <c r="V24" s="35"/>
      <c r="W24" s="35" t="s">
        <v>449</v>
      </c>
      <c r="X24" s="35"/>
      <c r="Y24" s="35" t="s">
        <v>449</v>
      </c>
      <c r="Z24" s="35" t="s">
        <v>449</v>
      </c>
      <c r="AA24" s="35" t="s">
        <v>449</v>
      </c>
      <c r="AB24" s="36" t="s">
        <v>449</v>
      </c>
      <c r="AC24" s="48" t="s">
        <v>449</v>
      </c>
      <c r="AD24" s="35" t="s">
        <v>449</v>
      </c>
      <c r="AE24" s="35" t="s">
        <v>449</v>
      </c>
      <c r="AF24" s="35" t="s">
        <v>449</v>
      </c>
      <c r="AG24" s="35" t="s">
        <v>449</v>
      </c>
      <c r="AH24" s="35"/>
      <c r="AI24" s="35" t="s">
        <v>449</v>
      </c>
      <c r="AJ24" s="35"/>
      <c r="AK24" s="35"/>
      <c r="AL24" s="36" t="s">
        <v>449</v>
      </c>
      <c r="AM24" s="48"/>
      <c r="AN24" s="35"/>
      <c r="AO24" s="35"/>
      <c r="AP24" s="35"/>
      <c r="AQ24" s="35"/>
      <c r="AR24" s="35"/>
      <c r="AS24" s="35" t="s">
        <v>449</v>
      </c>
      <c r="AT24" s="35" t="s">
        <v>449</v>
      </c>
      <c r="AU24" s="35" t="s">
        <v>449</v>
      </c>
      <c r="AV24" s="36"/>
      <c r="AW24" s="48"/>
      <c r="AX24" s="36" t="s">
        <v>449</v>
      </c>
      <c r="AY24" s="50">
        <f t="shared" si="1"/>
        <v>30</v>
      </c>
      <c r="AZ24" s="43">
        <f t="shared" si="2"/>
        <v>300</v>
      </c>
      <c r="BA24" s="45">
        <f t="shared" si="3"/>
        <v>12.230000000000018</v>
      </c>
      <c r="BB24" s="46">
        <f t="shared" si="4"/>
        <v>0</v>
      </c>
      <c r="BC24" s="46">
        <f t="shared" si="5"/>
        <v>50</v>
      </c>
      <c r="BD24" s="46">
        <f>IF(OR(C24="OPEN",C24="RD"),SUMIF(J24:AX24,"x",Body!$A$6:$AO$6),SUMIF(J24:AX24,"x",Body!$A$2:$AO$2))</f>
        <v>708</v>
      </c>
      <c r="BE24" s="46">
        <f t="shared" si="6"/>
        <v>50</v>
      </c>
      <c r="BF24" s="47">
        <f t="shared" si="7"/>
        <v>312.23</v>
      </c>
      <c r="BG24" s="46">
        <f t="shared" si="8"/>
        <v>658</v>
      </c>
      <c r="BH24" s="1"/>
      <c r="BI24" s="1"/>
    </row>
    <row r="25" spans="1:61" s="2" customFormat="1" ht="15">
      <c r="A25" s="26" t="s">
        <v>387</v>
      </c>
      <c r="B25" s="27" t="s">
        <v>137</v>
      </c>
      <c r="C25" s="59" t="s">
        <v>139</v>
      </c>
      <c r="D25" t="s">
        <v>140</v>
      </c>
      <c r="E25" s="15" t="s">
        <v>141</v>
      </c>
      <c r="F25" t="s">
        <v>138</v>
      </c>
      <c r="G25" t="str">
        <f t="shared" si="0"/>
        <v>Adela Cori, Imrich Gulai</v>
      </c>
      <c r="H25" s="57">
        <v>292.02</v>
      </c>
      <c r="I25" s="44"/>
      <c r="J25" s="35"/>
      <c r="K25" s="35"/>
      <c r="L25" s="35"/>
      <c r="M25" s="35"/>
      <c r="N25" s="35"/>
      <c r="O25" s="35"/>
      <c r="P25" s="35"/>
      <c r="Q25" s="35"/>
      <c r="R25" s="36"/>
      <c r="S25" s="48" t="s">
        <v>449</v>
      </c>
      <c r="T25" s="35"/>
      <c r="U25" s="35"/>
      <c r="V25" s="35"/>
      <c r="W25" s="35" t="s">
        <v>449</v>
      </c>
      <c r="X25" s="35"/>
      <c r="Y25" s="35"/>
      <c r="Z25" s="35"/>
      <c r="AA25" s="35"/>
      <c r="AB25" s="36"/>
      <c r="AC25" s="48"/>
      <c r="AD25" s="35"/>
      <c r="AE25" s="35"/>
      <c r="AF25" s="35"/>
      <c r="AG25" s="35"/>
      <c r="AH25" s="35"/>
      <c r="AI25" s="35"/>
      <c r="AJ25" s="35"/>
      <c r="AK25" s="35"/>
      <c r="AL25" s="36" t="s">
        <v>449</v>
      </c>
      <c r="AM25" s="48"/>
      <c r="AN25" s="35" t="s">
        <v>449</v>
      </c>
      <c r="AO25" s="35"/>
      <c r="AP25" s="35" t="s">
        <v>449</v>
      </c>
      <c r="AQ25" s="35"/>
      <c r="AR25" s="35"/>
      <c r="AS25" s="35"/>
      <c r="AT25" s="35"/>
      <c r="AU25" s="35"/>
      <c r="AV25" s="36"/>
      <c r="AW25" s="48" t="s">
        <v>449</v>
      </c>
      <c r="AX25" s="36" t="s">
        <v>449</v>
      </c>
      <c r="AY25" s="50">
        <f t="shared" si="1"/>
        <v>60</v>
      </c>
      <c r="AZ25" s="43">
        <f t="shared" si="2"/>
        <v>300</v>
      </c>
      <c r="BA25" s="45">
        <f t="shared" si="3"/>
        <v>-67.98000000000002</v>
      </c>
      <c r="BB25" s="46">
        <f t="shared" si="4"/>
        <v>0</v>
      </c>
      <c r="BC25" s="46">
        <f t="shared" si="5"/>
        <v>0</v>
      </c>
      <c r="BD25" s="46">
        <f>IF(OR(C25="OPEN",C25="RD"),SUMIF(J25:AX25,"x",Body!$A$6:$AO$6),SUMIF(J25:AX25,"x",Body!$A$2:$AO$2))</f>
        <v>245</v>
      </c>
      <c r="BE25" s="46">
        <f t="shared" si="6"/>
        <v>0</v>
      </c>
      <c r="BF25" s="47">
        <f t="shared" si="7"/>
        <v>232.01999999999998</v>
      </c>
      <c r="BG25" s="46">
        <f t="shared" si="8"/>
        <v>245</v>
      </c>
      <c r="BH25" s="1"/>
      <c r="BI25" s="1"/>
    </row>
    <row r="26" spans="1:61" s="2" customFormat="1" ht="15">
      <c r="A26" s="26" t="s">
        <v>388</v>
      </c>
      <c r="B26" s="27" t="s">
        <v>150</v>
      </c>
      <c r="C26" s="60" t="s">
        <v>139</v>
      </c>
      <c r="D26" t="s">
        <v>152</v>
      </c>
      <c r="E26" s="15" t="s">
        <v>153</v>
      </c>
      <c r="F26" t="s">
        <v>151</v>
      </c>
      <c r="G26" t="str">
        <f t="shared" si="0"/>
        <v>Jean-Romain Plault, Jana Karasova</v>
      </c>
      <c r="H26" s="34">
        <v>352.55</v>
      </c>
      <c r="I26" s="44"/>
      <c r="J26" s="35"/>
      <c r="K26" s="35"/>
      <c r="L26" s="35"/>
      <c r="M26" s="35"/>
      <c r="N26" s="35"/>
      <c r="O26" s="35"/>
      <c r="P26" s="35" t="s">
        <v>449</v>
      </c>
      <c r="Q26" s="35"/>
      <c r="R26" s="36"/>
      <c r="S26" s="48" t="s">
        <v>449</v>
      </c>
      <c r="T26" s="35"/>
      <c r="U26" s="35"/>
      <c r="V26" s="35"/>
      <c r="W26" s="35" t="s">
        <v>449</v>
      </c>
      <c r="X26" s="35"/>
      <c r="Y26" s="35"/>
      <c r="Z26" s="35"/>
      <c r="AA26" s="35" t="s">
        <v>449</v>
      </c>
      <c r="AB26" s="36"/>
      <c r="AC26" s="48" t="s">
        <v>449</v>
      </c>
      <c r="AD26" s="35"/>
      <c r="AE26" s="35"/>
      <c r="AF26" s="35" t="s">
        <v>449</v>
      </c>
      <c r="AG26" s="35"/>
      <c r="AH26" s="35"/>
      <c r="AI26" s="35" t="s">
        <v>449</v>
      </c>
      <c r="AJ26" s="35"/>
      <c r="AK26" s="35"/>
      <c r="AL26" s="36" t="s">
        <v>449</v>
      </c>
      <c r="AM26" s="48"/>
      <c r="AN26" s="35"/>
      <c r="AO26" s="35"/>
      <c r="AP26" s="35" t="s">
        <v>449</v>
      </c>
      <c r="AQ26" s="35"/>
      <c r="AR26" s="35"/>
      <c r="AS26" s="35" t="s">
        <v>449</v>
      </c>
      <c r="AT26" s="35"/>
      <c r="AU26" s="35"/>
      <c r="AV26" s="36"/>
      <c r="AW26" s="48"/>
      <c r="AX26" s="36" t="s">
        <v>449</v>
      </c>
      <c r="AY26" s="50">
        <f t="shared" si="1"/>
        <v>60</v>
      </c>
      <c r="AZ26" s="43">
        <f t="shared" si="2"/>
        <v>300</v>
      </c>
      <c r="BA26" s="45">
        <f t="shared" si="3"/>
        <v>-7.449999999999989</v>
      </c>
      <c r="BB26" s="46">
        <f t="shared" si="4"/>
        <v>0</v>
      </c>
      <c r="BC26" s="46">
        <f t="shared" si="5"/>
        <v>0</v>
      </c>
      <c r="BD26" s="46">
        <f>IF(OR(C26="OPEN",C26="RD"),SUMIF(J26:AX26,"x",Body!$A$6:$AO$6),SUMIF(J26:AX26,"x",Body!$A$2:$AO$2))</f>
        <v>422</v>
      </c>
      <c r="BE26" s="46">
        <f t="shared" si="6"/>
        <v>0</v>
      </c>
      <c r="BF26" s="47">
        <f t="shared" si="7"/>
        <v>292.55</v>
      </c>
      <c r="BG26" s="46">
        <f t="shared" si="8"/>
        <v>422</v>
      </c>
      <c r="BH26" s="1"/>
      <c r="BI26" s="1"/>
    </row>
    <row r="27" spans="1:61" s="2" customFormat="1" ht="15">
      <c r="A27" s="26" t="s">
        <v>389</v>
      </c>
      <c r="B27" s="27" t="s">
        <v>184</v>
      </c>
      <c r="C27" s="60" t="s">
        <v>139</v>
      </c>
      <c r="D27" t="s">
        <v>186</v>
      </c>
      <c r="E27" s="15" t="s">
        <v>187</v>
      </c>
      <c r="F27" t="s">
        <v>185</v>
      </c>
      <c r="G27" t="str">
        <f t="shared" si="0"/>
        <v>Jozef Antal, Jana Hanzelova</v>
      </c>
      <c r="H27" s="34">
        <v>361.02</v>
      </c>
      <c r="I27" s="44"/>
      <c r="J27" s="35"/>
      <c r="K27" s="35"/>
      <c r="L27" s="35"/>
      <c r="M27" s="35"/>
      <c r="N27" s="35"/>
      <c r="O27" s="35"/>
      <c r="P27" s="35"/>
      <c r="Q27" s="35"/>
      <c r="R27" s="36"/>
      <c r="S27" s="48"/>
      <c r="T27" s="35"/>
      <c r="U27" s="35"/>
      <c r="V27" s="35"/>
      <c r="W27" s="35" t="s">
        <v>449</v>
      </c>
      <c r="X27" s="35"/>
      <c r="Y27" s="35"/>
      <c r="Z27" s="35"/>
      <c r="AA27" s="35" t="s">
        <v>449</v>
      </c>
      <c r="AB27" s="36" t="s">
        <v>449</v>
      </c>
      <c r="AC27" s="48"/>
      <c r="AD27" s="35" t="s">
        <v>449</v>
      </c>
      <c r="AE27" s="35"/>
      <c r="AF27" s="35" t="s">
        <v>449</v>
      </c>
      <c r="AG27" s="35"/>
      <c r="AH27" s="35"/>
      <c r="AI27" s="35"/>
      <c r="AJ27" s="35" t="s">
        <v>449</v>
      </c>
      <c r="AK27" s="35"/>
      <c r="AL27" s="36" t="s">
        <v>449</v>
      </c>
      <c r="AM27" s="48"/>
      <c r="AN27" s="35" t="s">
        <v>449</v>
      </c>
      <c r="AO27" s="35"/>
      <c r="AP27" s="35" t="s">
        <v>449</v>
      </c>
      <c r="AQ27" s="35"/>
      <c r="AR27" s="35"/>
      <c r="AS27" s="35" t="s">
        <v>449</v>
      </c>
      <c r="AT27" s="35"/>
      <c r="AU27" s="35" t="s">
        <v>449</v>
      </c>
      <c r="AV27" s="36"/>
      <c r="AW27" s="48" t="s">
        <v>449</v>
      </c>
      <c r="AX27" s="36" t="s">
        <v>449</v>
      </c>
      <c r="AY27" s="50">
        <f t="shared" si="1"/>
        <v>60</v>
      </c>
      <c r="AZ27" s="43">
        <f t="shared" si="2"/>
        <v>300</v>
      </c>
      <c r="BA27" s="45">
        <f t="shared" si="3"/>
        <v>1.0199999999999818</v>
      </c>
      <c r="BB27" s="46">
        <f t="shared" si="4"/>
        <v>4</v>
      </c>
      <c r="BC27" s="46">
        <f t="shared" si="5"/>
        <v>0</v>
      </c>
      <c r="BD27" s="46">
        <f>IF(OR(C27="OPEN",C27="RD"),SUMIF(J27:AX27,"x",Body!$A$6:$AO$6),SUMIF(J27:AX27,"x",Body!$A$2:$AO$2))</f>
        <v>507</v>
      </c>
      <c r="BE27" s="46">
        <f t="shared" si="6"/>
        <v>4</v>
      </c>
      <c r="BF27" s="47">
        <f t="shared" si="7"/>
        <v>301.02</v>
      </c>
      <c r="BG27" s="46">
        <f t="shared" si="8"/>
        <v>503</v>
      </c>
      <c r="BH27" s="1"/>
      <c r="BI27" s="1"/>
    </row>
    <row r="28" spans="1:61" s="2" customFormat="1" ht="15">
      <c r="A28" s="26" t="s">
        <v>390</v>
      </c>
      <c r="B28" s="27" t="s">
        <v>188</v>
      </c>
      <c r="C28" s="60" t="s">
        <v>139</v>
      </c>
      <c r="D28" t="s">
        <v>189</v>
      </c>
      <c r="E28" s="15" t="s">
        <v>157</v>
      </c>
      <c r="F28" t="s">
        <v>39</v>
      </c>
      <c r="G28" t="str">
        <f t="shared" si="0"/>
        <v>Katarína Ďurišová, Juraj Mahut</v>
      </c>
      <c r="H28" s="34">
        <v>352.31</v>
      </c>
      <c r="I28" s="44"/>
      <c r="J28" s="35" t="s">
        <v>449</v>
      </c>
      <c r="K28" s="35"/>
      <c r="L28" s="35"/>
      <c r="M28" s="35"/>
      <c r="N28" s="35"/>
      <c r="O28" s="35"/>
      <c r="P28" s="35"/>
      <c r="Q28" s="35"/>
      <c r="R28" s="36"/>
      <c r="S28" s="48" t="s">
        <v>449</v>
      </c>
      <c r="T28" s="35"/>
      <c r="U28" s="35"/>
      <c r="V28" s="35"/>
      <c r="W28" s="35"/>
      <c r="X28" s="35"/>
      <c r="Y28" s="35" t="s">
        <v>449</v>
      </c>
      <c r="Z28" s="35"/>
      <c r="AA28" s="35"/>
      <c r="AB28" s="36"/>
      <c r="AC28" s="48"/>
      <c r="AD28" s="35"/>
      <c r="AE28" s="35"/>
      <c r="AF28" s="35"/>
      <c r="AG28" s="35"/>
      <c r="AH28" s="35"/>
      <c r="AI28" s="35"/>
      <c r="AJ28" s="35"/>
      <c r="AK28" s="35"/>
      <c r="AL28" s="36" t="s">
        <v>449</v>
      </c>
      <c r="AM28" s="48"/>
      <c r="AN28" s="35" t="s">
        <v>449</v>
      </c>
      <c r="AO28" s="35"/>
      <c r="AP28" s="35" t="s">
        <v>449</v>
      </c>
      <c r="AQ28" s="35"/>
      <c r="AR28" s="35"/>
      <c r="AS28" s="35"/>
      <c r="AT28" s="35"/>
      <c r="AU28" s="35"/>
      <c r="AV28" s="36"/>
      <c r="AW28" s="48" t="s">
        <v>449</v>
      </c>
      <c r="AX28" s="36" t="s">
        <v>449</v>
      </c>
      <c r="AY28" s="50">
        <f aca="true" t="shared" si="9" ref="AY28:AY52">VLOOKUP(C28,kategorie,3,FALSE)</f>
        <v>60</v>
      </c>
      <c r="AZ28" s="43">
        <f aca="true" t="shared" si="10" ref="AZ28:AZ52">VLOOKUP(C28,kategorie,2,FALSE)</f>
        <v>300</v>
      </c>
      <c r="BA28" s="45">
        <f aca="true" t="shared" si="11" ref="BA28:BA52">BF28-AZ28</f>
        <v>-7.689999999999998</v>
      </c>
      <c r="BB28" s="46">
        <f aca="true" t="shared" si="12" ref="BB28:BB52">IF(AND(BF28&gt;AZ28,BF28&lt;=AZ28+10),CEILING(BF28-AZ28,1)*2,0)</f>
        <v>0</v>
      </c>
      <c r="BC28" s="46">
        <f aca="true" t="shared" si="13" ref="BC28:BC52">IF(BF28&gt;AZ28+10,20+CEILING(BF28-10-AZ28,1)*10,0)</f>
        <v>0</v>
      </c>
      <c r="BD28" s="46">
        <f>IF(OR(C28="OPEN",C28="RD"),SUMIF(J28:AX28,"x",Body!$A$6:$AO$6),SUMIF(J28:AX28,"x",Body!$A$2:$AO$2))</f>
        <v>229</v>
      </c>
      <c r="BE28" s="46">
        <f aca="true" t="shared" si="14" ref="BE28:BE52">IF(BC28&gt;0,BC28,BB28)</f>
        <v>0</v>
      </c>
      <c r="BF28" s="47">
        <f aca="true" t="shared" si="15" ref="BF28:BF52">H28-AY28</f>
        <v>292.31</v>
      </c>
      <c r="BG28" s="46">
        <f aca="true" t="shared" si="16" ref="BG28:BG52">IF(H28&lt;&gt;"",IF(BA28&gt;30,"DISK",IF(ISERR(BD28-BE28),-999,BD28-BE28)),-999)</f>
        <v>229</v>
      </c>
      <c r="BH28" s="1"/>
      <c r="BI28" s="1"/>
    </row>
    <row r="29" spans="1:61" s="2" customFormat="1" ht="15">
      <c r="A29" s="26" t="s">
        <v>391</v>
      </c>
      <c r="B29" s="27" t="s">
        <v>215</v>
      </c>
      <c r="C29" s="60" t="s">
        <v>139</v>
      </c>
      <c r="D29" t="s">
        <v>217</v>
      </c>
      <c r="E29" s="15" t="s">
        <v>218</v>
      </c>
      <c r="F29" t="s">
        <v>216</v>
      </c>
      <c r="G29" t="str">
        <f t="shared" si="0"/>
        <v>Jitka Parobeková, Viktor Švarc</v>
      </c>
      <c r="H29" s="34">
        <v>357.5</v>
      </c>
      <c r="I29" s="44"/>
      <c r="J29" s="35"/>
      <c r="K29" s="35"/>
      <c r="L29" s="35"/>
      <c r="M29" s="35"/>
      <c r="N29" s="35" t="s">
        <v>449</v>
      </c>
      <c r="O29" s="35" t="s">
        <v>449</v>
      </c>
      <c r="P29" s="35" t="s">
        <v>449</v>
      </c>
      <c r="Q29" s="35"/>
      <c r="R29" s="36"/>
      <c r="S29" s="48"/>
      <c r="T29" s="35" t="s">
        <v>449</v>
      </c>
      <c r="U29" s="35"/>
      <c r="V29" s="35"/>
      <c r="W29" s="35" t="s">
        <v>449</v>
      </c>
      <c r="X29" s="35"/>
      <c r="Y29" s="35"/>
      <c r="Z29" s="35" t="s">
        <v>449</v>
      </c>
      <c r="AA29" s="35" t="s">
        <v>449</v>
      </c>
      <c r="AB29" s="36"/>
      <c r="AC29" s="48" t="s">
        <v>449</v>
      </c>
      <c r="AD29" s="35"/>
      <c r="AE29" s="35" t="s">
        <v>449</v>
      </c>
      <c r="AF29" s="35"/>
      <c r="AG29" s="35" t="s">
        <v>449</v>
      </c>
      <c r="AH29" s="35" t="s">
        <v>449</v>
      </c>
      <c r="AI29" s="35" t="s">
        <v>449</v>
      </c>
      <c r="AJ29" s="35" t="s">
        <v>449</v>
      </c>
      <c r="AK29" s="35"/>
      <c r="AL29" s="36"/>
      <c r="AM29" s="48"/>
      <c r="AN29" s="35"/>
      <c r="AO29" s="35"/>
      <c r="AP29" s="35"/>
      <c r="AQ29" s="35"/>
      <c r="AR29" s="35"/>
      <c r="AS29" s="35" t="s">
        <v>449</v>
      </c>
      <c r="AT29" s="35"/>
      <c r="AU29" s="35"/>
      <c r="AV29" s="36"/>
      <c r="AW29" s="48"/>
      <c r="AX29" s="36" t="s">
        <v>449</v>
      </c>
      <c r="AY29" s="50">
        <f t="shared" si="9"/>
        <v>60</v>
      </c>
      <c r="AZ29" s="43">
        <f t="shared" si="10"/>
        <v>300</v>
      </c>
      <c r="BA29" s="45">
        <f t="shared" si="11"/>
        <v>-2.5</v>
      </c>
      <c r="BB29" s="46">
        <f t="shared" si="12"/>
        <v>0</v>
      </c>
      <c r="BC29" s="46">
        <f t="shared" si="13"/>
        <v>0</v>
      </c>
      <c r="BD29" s="46">
        <f>IF(OR(C29="OPEN",C29="RD"),SUMIF(J29:AX29,"x",Body!$A$6:$AO$6),SUMIF(J29:AX29,"x",Body!$A$2:$AO$2))</f>
        <v>592</v>
      </c>
      <c r="BE29" s="46">
        <f t="shared" si="14"/>
        <v>0</v>
      </c>
      <c r="BF29" s="47">
        <f t="shared" si="15"/>
        <v>297.5</v>
      </c>
      <c r="BG29" s="46">
        <f t="shared" si="16"/>
        <v>592</v>
      </c>
      <c r="BH29" s="1"/>
      <c r="BI29" s="1"/>
    </row>
    <row r="30" spans="1:61" s="2" customFormat="1" ht="15">
      <c r="A30" s="26" t="s">
        <v>392</v>
      </c>
      <c r="B30" s="27" t="s">
        <v>232</v>
      </c>
      <c r="C30" s="61" t="s">
        <v>139</v>
      </c>
      <c r="D30" t="s">
        <v>233</v>
      </c>
      <c r="E30" s="15" t="s">
        <v>209</v>
      </c>
      <c r="F30" t="s">
        <v>234</v>
      </c>
      <c r="G30" t="str">
        <f t="shared" si="0"/>
        <v>Pálfi Antal, Prokopp Erzsébet</v>
      </c>
      <c r="H30" s="34">
        <v>349.11</v>
      </c>
      <c r="I30" s="44"/>
      <c r="J30" s="35"/>
      <c r="K30" s="35" t="s">
        <v>449</v>
      </c>
      <c r="L30" s="35" t="s">
        <v>449</v>
      </c>
      <c r="M30" s="35" t="s">
        <v>449</v>
      </c>
      <c r="N30" s="35" t="s">
        <v>449</v>
      </c>
      <c r="O30" s="35"/>
      <c r="P30" s="35" t="s">
        <v>449</v>
      </c>
      <c r="Q30" s="35" t="s">
        <v>449</v>
      </c>
      <c r="R30" s="36" t="s">
        <v>449</v>
      </c>
      <c r="S30" s="48"/>
      <c r="T30" s="35"/>
      <c r="U30" s="35" t="s">
        <v>449</v>
      </c>
      <c r="V30" s="35" t="s">
        <v>449</v>
      </c>
      <c r="W30" s="35" t="s">
        <v>449</v>
      </c>
      <c r="X30" s="35" t="s">
        <v>449</v>
      </c>
      <c r="Y30" s="35" t="s">
        <v>449</v>
      </c>
      <c r="Z30" s="35"/>
      <c r="AA30" s="35"/>
      <c r="AB30" s="36"/>
      <c r="AC30" s="48"/>
      <c r="AD30" s="35"/>
      <c r="AE30" s="35"/>
      <c r="AF30" s="35"/>
      <c r="AG30" s="35"/>
      <c r="AH30" s="35"/>
      <c r="AI30" s="35"/>
      <c r="AJ30" s="35"/>
      <c r="AK30" s="35"/>
      <c r="AL30" s="36"/>
      <c r="AM30" s="48" t="s">
        <v>449</v>
      </c>
      <c r="AN30" s="35"/>
      <c r="AO30" s="35" t="s">
        <v>449</v>
      </c>
      <c r="AP30" s="35"/>
      <c r="AQ30" s="35" t="s">
        <v>449</v>
      </c>
      <c r="AR30" s="35" t="s">
        <v>449</v>
      </c>
      <c r="AS30" s="35" t="s">
        <v>449</v>
      </c>
      <c r="AT30" s="35" t="s">
        <v>449</v>
      </c>
      <c r="AU30" s="35"/>
      <c r="AV30" s="36" t="s">
        <v>449</v>
      </c>
      <c r="AW30" s="48"/>
      <c r="AX30" s="36" t="s">
        <v>449</v>
      </c>
      <c r="AY30" s="50">
        <f t="shared" si="9"/>
        <v>60</v>
      </c>
      <c r="AZ30" s="43">
        <f t="shared" si="10"/>
        <v>300</v>
      </c>
      <c r="BA30" s="45">
        <f t="shared" si="11"/>
        <v>-10.889999999999986</v>
      </c>
      <c r="BB30" s="46">
        <f t="shared" si="12"/>
        <v>0</v>
      </c>
      <c r="BC30" s="46">
        <f t="shared" si="13"/>
        <v>0</v>
      </c>
      <c r="BD30" s="46">
        <f>IF(OR(C30="OPEN",C30="RD"),SUMIF(J30:AX30,"x",Body!$A$6:$AO$6),SUMIF(J30:AX30,"x",Body!$A$2:$AO$2))</f>
        <v>690</v>
      </c>
      <c r="BE30" s="46">
        <f t="shared" si="14"/>
        <v>0</v>
      </c>
      <c r="BF30" s="47">
        <f t="shared" si="15"/>
        <v>289.11</v>
      </c>
      <c r="BG30" s="46">
        <f t="shared" si="16"/>
        <v>690</v>
      </c>
      <c r="BH30" s="1"/>
      <c r="BI30" s="1"/>
    </row>
    <row r="31" spans="1:61" s="2" customFormat="1" ht="15">
      <c r="A31" s="26" t="s">
        <v>393</v>
      </c>
      <c r="B31" s="27" t="s">
        <v>9</v>
      </c>
      <c r="C31" s="60" t="s">
        <v>139</v>
      </c>
      <c r="D31" t="s">
        <v>38</v>
      </c>
      <c r="E31" s="15" t="s">
        <v>218</v>
      </c>
      <c r="F31" t="s">
        <v>37</v>
      </c>
      <c r="G31" t="str">
        <f t="shared" si="0"/>
        <v>Daniela Trnovcová, Vlastimil Autrata</v>
      </c>
      <c r="H31" s="34">
        <v>350.44</v>
      </c>
      <c r="I31" s="44"/>
      <c r="J31" s="35"/>
      <c r="K31" s="35" t="s">
        <v>449</v>
      </c>
      <c r="L31" s="35" t="s">
        <v>449</v>
      </c>
      <c r="M31" s="35" t="s">
        <v>449</v>
      </c>
      <c r="N31" s="35" t="s">
        <v>449</v>
      </c>
      <c r="O31" s="35" t="s">
        <v>449</v>
      </c>
      <c r="P31" s="35" t="s">
        <v>449</v>
      </c>
      <c r="Q31" s="35"/>
      <c r="R31" s="36" t="s">
        <v>449</v>
      </c>
      <c r="S31" s="48"/>
      <c r="T31" s="35"/>
      <c r="U31" s="35" t="s">
        <v>449</v>
      </c>
      <c r="V31" s="35"/>
      <c r="W31" s="35"/>
      <c r="X31" s="35" t="s">
        <v>449</v>
      </c>
      <c r="Y31" s="35" t="s">
        <v>449</v>
      </c>
      <c r="Z31" s="35"/>
      <c r="AA31" s="35"/>
      <c r="AB31" s="36"/>
      <c r="AC31" s="48"/>
      <c r="AD31" s="35"/>
      <c r="AE31" s="35"/>
      <c r="AF31" s="35"/>
      <c r="AG31" s="35"/>
      <c r="AH31" s="35"/>
      <c r="AI31" s="35"/>
      <c r="AJ31" s="35"/>
      <c r="AK31" s="35" t="s">
        <v>449</v>
      </c>
      <c r="AL31" s="36"/>
      <c r="AM31" s="48" t="s">
        <v>449</v>
      </c>
      <c r="AN31" s="35"/>
      <c r="AO31" s="35" t="s">
        <v>449</v>
      </c>
      <c r="AP31" s="35"/>
      <c r="AQ31" s="35" t="s">
        <v>449</v>
      </c>
      <c r="AR31" s="35" t="s">
        <v>449</v>
      </c>
      <c r="AS31" s="35" t="s">
        <v>449</v>
      </c>
      <c r="AT31" s="35" t="s">
        <v>449</v>
      </c>
      <c r="AU31" s="35"/>
      <c r="AV31" s="36" t="s">
        <v>449</v>
      </c>
      <c r="AW31" s="48"/>
      <c r="AX31" s="36" t="s">
        <v>449</v>
      </c>
      <c r="AY31" s="50">
        <f t="shared" si="9"/>
        <v>60</v>
      </c>
      <c r="AZ31" s="43">
        <f t="shared" si="10"/>
        <v>300</v>
      </c>
      <c r="BA31" s="45">
        <f t="shared" si="11"/>
        <v>-9.560000000000002</v>
      </c>
      <c r="BB31" s="46">
        <f t="shared" si="12"/>
        <v>0</v>
      </c>
      <c r="BC31" s="46">
        <f t="shared" si="13"/>
        <v>0</v>
      </c>
      <c r="BD31" s="46">
        <f>IF(OR(C31="OPEN",C31="RD"),SUMIF(J31:AX31,"x",Body!$A$6:$AO$6),SUMIF(J31:AX31,"x",Body!$A$2:$AO$2))</f>
        <v>667</v>
      </c>
      <c r="BE31" s="46">
        <f t="shared" si="14"/>
        <v>0</v>
      </c>
      <c r="BF31" s="47">
        <f t="shared" si="15"/>
        <v>290.44</v>
      </c>
      <c r="BG31" s="46">
        <f t="shared" si="16"/>
        <v>667</v>
      </c>
      <c r="BH31" s="1"/>
      <c r="BI31" s="1"/>
    </row>
    <row r="32" spans="1:61" s="2" customFormat="1" ht="15">
      <c r="A32" s="26" t="s">
        <v>394</v>
      </c>
      <c r="B32" s="27" t="s">
        <v>257</v>
      </c>
      <c r="C32" s="60" t="s">
        <v>139</v>
      </c>
      <c r="D32" t="s">
        <v>259</v>
      </c>
      <c r="E32" s="15" t="s">
        <v>157</v>
      </c>
      <c r="F32" t="s">
        <v>258</v>
      </c>
      <c r="G32" t="str">
        <f t="shared" si="0"/>
        <v>Svetlanka Králová, Martin Lohnert</v>
      </c>
      <c r="H32" s="34">
        <v>345.22</v>
      </c>
      <c r="I32" s="44"/>
      <c r="J32" s="35"/>
      <c r="K32" s="35"/>
      <c r="L32" s="35"/>
      <c r="M32" s="35"/>
      <c r="N32" s="35"/>
      <c r="O32" s="35"/>
      <c r="P32" s="35"/>
      <c r="Q32" s="35"/>
      <c r="R32" s="36"/>
      <c r="S32" s="48" t="s">
        <v>449</v>
      </c>
      <c r="T32" s="35"/>
      <c r="U32" s="35"/>
      <c r="V32" s="35"/>
      <c r="W32" s="35"/>
      <c r="X32" s="35"/>
      <c r="Y32" s="35"/>
      <c r="Z32" s="35"/>
      <c r="AA32" s="35"/>
      <c r="AB32" s="36" t="s">
        <v>449</v>
      </c>
      <c r="AC32" s="48" t="s">
        <v>449</v>
      </c>
      <c r="AD32" s="35" t="s">
        <v>449</v>
      </c>
      <c r="AE32" s="35"/>
      <c r="AF32" s="35"/>
      <c r="AG32" s="35"/>
      <c r="AH32" s="35"/>
      <c r="AI32" s="35"/>
      <c r="AJ32" s="35" t="s">
        <v>449</v>
      </c>
      <c r="AK32" s="35"/>
      <c r="AL32" s="36"/>
      <c r="AM32" s="48"/>
      <c r="AN32" s="35"/>
      <c r="AO32" s="35"/>
      <c r="AP32" s="35" t="s">
        <v>449</v>
      </c>
      <c r="AQ32" s="35"/>
      <c r="AR32" s="35"/>
      <c r="AS32" s="35"/>
      <c r="AT32" s="35"/>
      <c r="AU32" s="35" t="s">
        <v>449</v>
      </c>
      <c r="AV32" s="36"/>
      <c r="AW32" s="48" t="s">
        <v>449</v>
      </c>
      <c r="AX32" s="36" t="s">
        <v>449</v>
      </c>
      <c r="AY32" s="50">
        <f t="shared" si="9"/>
        <v>60</v>
      </c>
      <c r="AZ32" s="43">
        <f t="shared" si="10"/>
        <v>300</v>
      </c>
      <c r="BA32" s="45">
        <f t="shared" si="11"/>
        <v>-14.779999999999973</v>
      </c>
      <c r="BB32" s="46">
        <f t="shared" si="12"/>
        <v>0</v>
      </c>
      <c r="BC32" s="46">
        <f t="shared" si="13"/>
        <v>0</v>
      </c>
      <c r="BD32" s="46">
        <f>IF(OR(C32="OPEN",C32="RD"),SUMIF(J32:AX32,"x",Body!$A$6:$AO$6),SUMIF(J32:AX32,"x",Body!$A$2:$AO$2))</f>
        <v>384</v>
      </c>
      <c r="BE32" s="46">
        <f t="shared" si="14"/>
        <v>0</v>
      </c>
      <c r="BF32" s="47">
        <f t="shared" si="15"/>
        <v>285.22</v>
      </c>
      <c r="BG32" s="46">
        <f t="shared" si="16"/>
        <v>384</v>
      </c>
      <c r="BH32" s="1"/>
      <c r="BI32" s="1"/>
    </row>
    <row r="33" spans="1:61" s="2" customFormat="1" ht="15">
      <c r="A33" s="26" t="s">
        <v>395</v>
      </c>
      <c r="B33" s="27" t="s">
        <v>260</v>
      </c>
      <c r="C33" s="60" t="s">
        <v>139</v>
      </c>
      <c r="D33" t="s">
        <v>261</v>
      </c>
      <c r="E33" s="15" t="s">
        <v>174</v>
      </c>
      <c r="F33" t="s">
        <v>262</v>
      </c>
      <c r="G33" t="str">
        <f t="shared" si="0"/>
        <v>Mirka Horváthová, Martin Ret</v>
      </c>
      <c r="H33" s="34">
        <v>351.16</v>
      </c>
      <c r="I33" s="44"/>
      <c r="J33" s="35"/>
      <c r="K33" s="35"/>
      <c r="L33" s="35"/>
      <c r="M33" s="35"/>
      <c r="N33" s="35"/>
      <c r="O33" s="35"/>
      <c r="P33" s="35" t="s">
        <v>449</v>
      </c>
      <c r="Q33" s="35"/>
      <c r="R33" s="36"/>
      <c r="S33" s="48"/>
      <c r="T33" s="35"/>
      <c r="U33" s="35"/>
      <c r="V33" s="35"/>
      <c r="W33" s="35" t="s">
        <v>449</v>
      </c>
      <c r="X33" s="35"/>
      <c r="Y33" s="35"/>
      <c r="Z33" s="35"/>
      <c r="AA33" s="35"/>
      <c r="AB33" s="36"/>
      <c r="AC33" s="48"/>
      <c r="AD33" s="35"/>
      <c r="AE33" s="35" t="s">
        <v>449</v>
      </c>
      <c r="AF33" s="35" t="s">
        <v>449</v>
      </c>
      <c r="AG33" s="35" t="s">
        <v>449</v>
      </c>
      <c r="AH33" s="35"/>
      <c r="AI33" s="35"/>
      <c r="AJ33" s="35"/>
      <c r="AK33" s="35"/>
      <c r="AL33" s="36"/>
      <c r="AM33" s="48"/>
      <c r="AN33" s="35"/>
      <c r="AO33" s="35"/>
      <c r="AP33" s="35"/>
      <c r="AQ33" s="35"/>
      <c r="AR33" s="35"/>
      <c r="AS33" s="35" t="s">
        <v>449</v>
      </c>
      <c r="AT33" s="35"/>
      <c r="AU33" s="35"/>
      <c r="AV33" s="36"/>
      <c r="AW33" s="48"/>
      <c r="AX33" s="36" t="s">
        <v>449</v>
      </c>
      <c r="AY33" s="50">
        <f t="shared" si="9"/>
        <v>60</v>
      </c>
      <c r="AZ33" s="43">
        <f t="shared" si="10"/>
        <v>300</v>
      </c>
      <c r="BA33" s="45">
        <f t="shared" si="11"/>
        <v>-8.839999999999975</v>
      </c>
      <c r="BB33" s="46">
        <f t="shared" si="12"/>
        <v>0</v>
      </c>
      <c r="BC33" s="46">
        <f t="shared" si="13"/>
        <v>0</v>
      </c>
      <c r="BD33" s="46">
        <f>IF(OR(C33="OPEN",C33="RD"),SUMIF(J33:AX33,"x",Body!$A$6:$AO$6),SUMIF(J33:AX33,"x",Body!$A$2:$AO$2))</f>
        <v>260</v>
      </c>
      <c r="BE33" s="46">
        <f t="shared" si="14"/>
        <v>0</v>
      </c>
      <c r="BF33" s="47">
        <f t="shared" si="15"/>
        <v>291.16</v>
      </c>
      <c r="BG33" s="46">
        <f t="shared" si="16"/>
        <v>260</v>
      </c>
      <c r="BH33" s="1"/>
      <c r="BI33" s="1"/>
    </row>
    <row r="34" spans="1:61" s="2" customFormat="1" ht="15">
      <c r="A34" s="26" t="s">
        <v>437</v>
      </c>
      <c r="B34" s="27" t="s">
        <v>169</v>
      </c>
      <c r="C34" s="44" t="s">
        <v>170</v>
      </c>
      <c r="D34" t="s">
        <v>40</v>
      </c>
      <c r="E34" s="15" t="s">
        <v>171</v>
      </c>
      <c r="F34" t="s">
        <v>41</v>
      </c>
      <c r="G34" t="str">
        <f t="shared" si="0"/>
        <v>Taťjana Jánošková, Jozef Jánoška</v>
      </c>
      <c r="H34" s="34">
        <v>334.55</v>
      </c>
      <c r="I34" s="44"/>
      <c r="J34" s="35"/>
      <c r="K34" s="35" t="s">
        <v>449</v>
      </c>
      <c r="L34" s="35" t="s">
        <v>449</v>
      </c>
      <c r="M34" s="35" t="s">
        <v>449</v>
      </c>
      <c r="N34" s="35" t="s">
        <v>449</v>
      </c>
      <c r="O34" s="35" t="s">
        <v>449</v>
      </c>
      <c r="P34" s="35" t="s">
        <v>449</v>
      </c>
      <c r="Q34" s="35" t="s">
        <v>449</v>
      </c>
      <c r="R34" s="36" t="s">
        <v>449</v>
      </c>
      <c r="S34" s="48"/>
      <c r="T34" s="35"/>
      <c r="U34" s="35" t="s">
        <v>449</v>
      </c>
      <c r="V34" s="35" t="s">
        <v>449</v>
      </c>
      <c r="W34" s="35" t="s">
        <v>449</v>
      </c>
      <c r="X34" s="35" t="s">
        <v>449</v>
      </c>
      <c r="Y34" s="35" t="s">
        <v>449</v>
      </c>
      <c r="Z34" s="35"/>
      <c r="AA34" s="35"/>
      <c r="AB34" s="36"/>
      <c r="AC34" s="48"/>
      <c r="AD34" s="35"/>
      <c r="AE34" s="35"/>
      <c r="AF34" s="35"/>
      <c r="AG34" s="35"/>
      <c r="AH34" s="35"/>
      <c r="AI34" s="35"/>
      <c r="AJ34" s="35"/>
      <c r="AK34" s="35" t="s">
        <v>449</v>
      </c>
      <c r="AL34" s="36"/>
      <c r="AM34" s="48" t="s">
        <v>449</v>
      </c>
      <c r="AN34" s="35"/>
      <c r="AO34" s="35" t="s">
        <v>449</v>
      </c>
      <c r="AP34" s="35"/>
      <c r="AQ34" s="35" t="s">
        <v>449</v>
      </c>
      <c r="AR34" s="35" t="s">
        <v>449</v>
      </c>
      <c r="AS34" s="35" t="s">
        <v>449</v>
      </c>
      <c r="AT34" s="35"/>
      <c r="AU34" s="35"/>
      <c r="AV34" s="36" t="s">
        <v>449</v>
      </c>
      <c r="AW34" s="48"/>
      <c r="AX34" s="36" t="s">
        <v>449</v>
      </c>
      <c r="AY34" s="50">
        <f t="shared" si="9"/>
        <v>60</v>
      </c>
      <c r="AZ34" s="43">
        <f t="shared" si="10"/>
        <v>300</v>
      </c>
      <c r="BA34" s="45">
        <f t="shared" si="11"/>
        <v>-25.44999999999999</v>
      </c>
      <c r="BB34" s="46">
        <f t="shared" si="12"/>
        <v>0</v>
      </c>
      <c r="BC34" s="46">
        <f t="shared" si="13"/>
        <v>0</v>
      </c>
      <c r="BD34" s="46">
        <f>IF(OR(C34="OPEN",C34="RD"),SUMIF(J34:AX34,"x",Body!$A$6:$AO$6),SUMIF(J34:AX34,"x",Body!$A$2:$AO$2))</f>
        <v>740</v>
      </c>
      <c r="BE34" s="46">
        <f t="shared" si="14"/>
        <v>0</v>
      </c>
      <c r="BF34" s="47">
        <f t="shared" si="15"/>
        <v>274.55</v>
      </c>
      <c r="BG34" s="46">
        <f t="shared" si="16"/>
        <v>740</v>
      </c>
      <c r="BH34" s="1"/>
      <c r="BI34" s="1"/>
    </row>
    <row r="35" spans="1:61" s="2" customFormat="1" ht="15">
      <c r="A35" s="26" t="s">
        <v>438</v>
      </c>
      <c r="B35" s="27" t="s">
        <v>176</v>
      </c>
      <c r="C35" s="44" t="s">
        <v>170</v>
      </c>
      <c r="D35" t="s">
        <v>177</v>
      </c>
      <c r="E35" s="15" t="s">
        <v>171</v>
      </c>
      <c r="F35" t="s">
        <v>45</v>
      </c>
      <c r="G35" t="str">
        <f t="shared" si="0"/>
        <v>Helena Hrivnáková, Vladimír Gašparík</v>
      </c>
      <c r="H35" s="34">
        <v>357.56</v>
      </c>
      <c r="I35" s="44"/>
      <c r="J35" s="35"/>
      <c r="K35" s="35"/>
      <c r="L35" s="35"/>
      <c r="M35" s="35"/>
      <c r="N35" s="35"/>
      <c r="O35" s="35"/>
      <c r="P35" s="35"/>
      <c r="Q35" s="35"/>
      <c r="R35" s="36"/>
      <c r="S35" s="48" t="s">
        <v>449</v>
      </c>
      <c r="T35" s="35"/>
      <c r="U35" s="35"/>
      <c r="V35" s="35"/>
      <c r="W35" s="35"/>
      <c r="X35" s="35"/>
      <c r="Y35" s="35"/>
      <c r="Z35" s="35"/>
      <c r="AA35" s="35" t="s">
        <v>449</v>
      </c>
      <c r="AB35" s="36" t="s">
        <v>449</v>
      </c>
      <c r="AC35" s="48" t="s">
        <v>449</v>
      </c>
      <c r="AD35" s="35" t="s">
        <v>449</v>
      </c>
      <c r="AE35" s="35" t="s">
        <v>449</v>
      </c>
      <c r="AF35" s="35" t="s">
        <v>449</v>
      </c>
      <c r="AG35" s="35"/>
      <c r="AH35" s="35" t="s">
        <v>449</v>
      </c>
      <c r="AI35" s="35" t="s">
        <v>449</v>
      </c>
      <c r="AJ35" s="35" t="s">
        <v>449</v>
      </c>
      <c r="AK35" s="35"/>
      <c r="AL35" s="36" t="s">
        <v>449</v>
      </c>
      <c r="AM35" s="48"/>
      <c r="AN35" s="35" t="s">
        <v>449</v>
      </c>
      <c r="AO35" s="35"/>
      <c r="AP35" s="35" t="s">
        <v>449</v>
      </c>
      <c r="AQ35" s="35"/>
      <c r="AR35" s="35"/>
      <c r="AS35" s="35"/>
      <c r="AT35" s="35"/>
      <c r="AU35" s="35" t="s">
        <v>449</v>
      </c>
      <c r="AV35" s="36"/>
      <c r="AW35" s="48" t="s">
        <v>449</v>
      </c>
      <c r="AX35" s="36" t="s">
        <v>449</v>
      </c>
      <c r="AY35" s="50">
        <f t="shared" si="9"/>
        <v>60</v>
      </c>
      <c r="AZ35" s="43">
        <f t="shared" si="10"/>
        <v>300</v>
      </c>
      <c r="BA35" s="45">
        <f t="shared" si="11"/>
        <v>-2.4399999999999977</v>
      </c>
      <c r="BB35" s="46">
        <f t="shared" si="12"/>
        <v>0</v>
      </c>
      <c r="BC35" s="46">
        <f t="shared" si="13"/>
        <v>0</v>
      </c>
      <c r="BD35" s="46">
        <f>IF(OR(C35="OPEN",C35="RD"),SUMIF(J35:AX35,"x",Body!$A$6:$AO$6),SUMIF(J35:AX35,"x",Body!$A$2:$AO$2))</f>
        <v>574</v>
      </c>
      <c r="BE35" s="46">
        <f t="shared" si="14"/>
        <v>0</v>
      </c>
      <c r="BF35" s="47">
        <f t="shared" si="15"/>
        <v>297.56</v>
      </c>
      <c r="BG35" s="46">
        <f t="shared" si="16"/>
        <v>574</v>
      </c>
      <c r="BH35" s="1"/>
      <c r="BI35" s="1"/>
    </row>
    <row r="36" spans="1:61" s="2" customFormat="1" ht="15">
      <c r="A36" s="26" t="s">
        <v>439</v>
      </c>
      <c r="B36" s="27" t="s">
        <v>192</v>
      </c>
      <c r="C36" s="44" t="s">
        <v>170</v>
      </c>
      <c r="D36" t="s">
        <v>193</v>
      </c>
      <c r="E36" s="15" t="s">
        <v>194</v>
      </c>
      <c r="F36" t="s">
        <v>195</v>
      </c>
      <c r="G36" t="str">
        <f t="shared" si="0"/>
        <v>Vladislav Piják, Karovič  Maya</v>
      </c>
      <c r="H36" s="34">
        <v>367.02</v>
      </c>
      <c r="I36" s="44"/>
      <c r="J36" s="35"/>
      <c r="K36" s="35"/>
      <c r="L36" s="35"/>
      <c r="M36" s="35"/>
      <c r="N36" s="35"/>
      <c r="O36" s="35"/>
      <c r="P36" s="35"/>
      <c r="Q36" s="35"/>
      <c r="R36" s="36"/>
      <c r="S36" s="48"/>
      <c r="T36" s="35"/>
      <c r="U36" s="35"/>
      <c r="V36" s="35"/>
      <c r="W36" s="35"/>
      <c r="X36" s="35"/>
      <c r="Y36" s="35"/>
      <c r="Z36" s="35"/>
      <c r="AA36" s="35"/>
      <c r="AB36" s="36"/>
      <c r="AC36" s="48" t="s">
        <v>449</v>
      </c>
      <c r="AD36" s="35" t="s">
        <v>449</v>
      </c>
      <c r="AE36" s="35"/>
      <c r="AF36" s="35"/>
      <c r="AG36" s="35"/>
      <c r="AH36" s="35"/>
      <c r="AI36" s="35" t="s">
        <v>449</v>
      </c>
      <c r="AJ36" s="35" t="s">
        <v>449</v>
      </c>
      <c r="AK36" s="35"/>
      <c r="AL36" s="36" t="s">
        <v>449</v>
      </c>
      <c r="AM36" s="48"/>
      <c r="AN36" s="35"/>
      <c r="AO36" s="35"/>
      <c r="AP36" s="35" t="s">
        <v>449</v>
      </c>
      <c r="AQ36" s="35"/>
      <c r="AR36" s="35"/>
      <c r="AS36" s="35" t="s">
        <v>449</v>
      </c>
      <c r="AT36" s="35"/>
      <c r="AU36" s="35"/>
      <c r="AV36" s="36"/>
      <c r="AW36" s="48" t="s">
        <v>449</v>
      </c>
      <c r="AX36" s="36" t="s">
        <v>449</v>
      </c>
      <c r="AY36" s="50">
        <f t="shared" si="9"/>
        <v>60</v>
      </c>
      <c r="AZ36" s="43">
        <f t="shared" si="10"/>
        <v>300</v>
      </c>
      <c r="BA36" s="45">
        <f t="shared" si="11"/>
        <v>7.019999999999982</v>
      </c>
      <c r="BB36" s="46">
        <f t="shared" si="12"/>
        <v>16</v>
      </c>
      <c r="BC36" s="46">
        <f t="shared" si="13"/>
        <v>0</v>
      </c>
      <c r="BD36" s="46">
        <f>IF(OR(C36="OPEN",C36="RD"),SUMIF(J36:AX36,"x",Body!$A$6:$AO$6),SUMIF(J36:AX36,"x",Body!$A$2:$AO$2))</f>
        <v>436</v>
      </c>
      <c r="BE36" s="46">
        <f t="shared" si="14"/>
        <v>16</v>
      </c>
      <c r="BF36" s="47">
        <f t="shared" si="15"/>
        <v>307.02</v>
      </c>
      <c r="BG36" s="46">
        <f t="shared" si="16"/>
        <v>420</v>
      </c>
      <c r="BH36" s="1"/>
      <c r="BI36" s="1"/>
    </row>
    <row r="37" spans="1:61" s="2" customFormat="1" ht="15">
      <c r="A37" s="26" t="s">
        <v>440</v>
      </c>
      <c r="B37" s="27" t="s">
        <v>219</v>
      </c>
      <c r="C37" s="44" t="s">
        <v>170</v>
      </c>
      <c r="D37" t="s">
        <v>42</v>
      </c>
      <c r="E37" s="15" t="s">
        <v>115</v>
      </c>
      <c r="F37" t="s">
        <v>43</v>
      </c>
      <c r="G37" t="str">
        <f t="shared" si="0"/>
        <v>Milan Antoš, Naďa Antošová</v>
      </c>
      <c r="H37" s="34">
        <v>359.01</v>
      </c>
      <c r="I37" s="44"/>
      <c r="J37" s="35"/>
      <c r="K37" s="35" t="s">
        <v>449</v>
      </c>
      <c r="L37" s="35" t="s">
        <v>449</v>
      </c>
      <c r="M37" s="35" t="s">
        <v>449</v>
      </c>
      <c r="N37" s="35"/>
      <c r="O37" s="35"/>
      <c r="P37" s="35"/>
      <c r="Q37" s="35"/>
      <c r="R37" s="36"/>
      <c r="S37" s="48" t="s">
        <v>449</v>
      </c>
      <c r="T37" s="35"/>
      <c r="U37" s="35"/>
      <c r="V37" s="35"/>
      <c r="W37" s="35" t="s">
        <v>449</v>
      </c>
      <c r="X37" s="35"/>
      <c r="Y37" s="35" t="s">
        <v>449</v>
      </c>
      <c r="Z37" s="35"/>
      <c r="AA37" s="35" t="s">
        <v>449</v>
      </c>
      <c r="AB37" s="36" t="s">
        <v>449</v>
      </c>
      <c r="AC37" s="48" t="s">
        <v>449</v>
      </c>
      <c r="AD37" s="35"/>
      <c r="AE37" s="35"/>
      <c r="AF37" s="35" t="s">
        <v>449</v>
      </c>
      <c r="AG37" s="35"/>
      <c r="AH37" s="35"/>
      <c r="AI37" s="35" t="s">
        <v>449</v>
      </c>
      <c r="AJ37" s="35"/>
      <c r="AK37" s="35"/>
      <c r="AL37" s="36" t="s">
        <v>449</v>
      </c>
      <c r="AM37" s="48"/>
      <c r="AN37" s="35"/>
      <c r="AO37" s="35"/>
      <c r="AP37" s="35" t="s">
        <v>449</v>
      </c>
      <c r="AQ37" s="35"/>
      <c r="AR37" s="35"/>
      <c r="AS37" s="35" t="s">
        <v>449</v>
      </c>
      <c r="AT37" s="35" t="s">
        <v>449</v>
      </c>
      <c r="AU37" s="35" t="s">
        <v>449</v>
      </c>
      <c r="AV37" s="36"/>
      <c r="AW37" s="48" t="s">
        <v>449</v>
      </c>
      <c r="AX37" s="36" t="s">
        <v>449</v>
      </c>
      <c r="AY37" s="50">
        <f t="shared" si="9"/>
        <v>60</v>
      </c>
      <c r="AZ37" s="43">
        <f t="shared" si="10"/>
        <v>300</v>
      </c>
      <c r="BA37" s="45">
        <f t="shared" si="11"/>
        <v>-0.9900000000000091</v>
      </c>
      <c r="BB37" s="46">
        <f t="shared" si="12"/>
        <v>0</v>
      </c>
      <c r="BC37" s="46">
        <f t="shared" si="13"/>
        <v>0</v>
      </c>
      <c r="BD37" s="46">
        <f>IF(OR(C37="OPEN",C37="RD"),SUMIF(J37:AX37,"x",Body!$A$6:$AO$6),SUMIF(J37:AX37,"x",Body!$A$2:$AO$2))</f>
        <v>543</v>
      </c>
      <c r="BE37" s="46">
        <f t="shared" si="14"/>
        <v>0</v>
      </c>
      <c r="BF37" s="47">
        <f t="shared" si="15"/>
        <v>299.01</v>
      </c>
      <c r="BG37" s="46">
        <f t="shared" si="16"/>
        <v>543</v>
      </c>
      <c r="BH37" s="1"/>
      <c r="BI37" s="1"/>
    </row>
    <row r="38" spans="1:61" s="2" customFormat="1" ht="15">
      <c r="A38" s="26" t="s">
        <v>441</v>
      </c>
      <c r="B38" s="31" t="s">
        <v>224</v>
      </c>
      <c r="C38" s="44" t="s">
        <v>170</v>
      </c>
      <c r="D38" t="s">
        <v>226</v>
      </c>
      <c r="E38" s="15" t="s">
        <v>227</v>
      </c>
      <c r="F38" t="s">
        <v>225</v>
      </c>
      <c r="G38" t="str">
        <f t="shared" si="0"/>
        <v>miroslav pánek, daniela koprdová</v>
      </c>
      <c r="H38" s="34">
        <v>346.02</v>
      </c>
      <c r="I38" s="44"/>
      <c r="J38" s="35"/>
      <c r="K38" s="35"/>
      <c r="L38" s="35"/>
      <c r="M38" s="35"/>
      <c r="N38" s="35"/>
      <c r="O38" s="35"/>
      <c r="P38" s="35"/>
      <c r="Q38" s="35"/>
      <c r="R38" s="36"/>
      <c r="S38" s="48" t="s">
        <v>449</v>
      </c>
      <c r="T38" s="35"/>
      <c r="U38" s="35"/>
      <c r="V38" s="35"/>
      <c r="W38" s="35" t="s">
        <v>449</v>
      </c>
      <c r="X38" s="35"/>
      <c r="Y38" s="35" t="s">
        <v>449</v>
      </c>
      <c r="Z38" s="35"/>
      <c r="AA38" s="35" t="s">
        <v>449</v>
      </c>
      <c r="AB38" s="36"/>
      <c r="AC38" s="48"/>
      <c r="AD38" s="35"/>
      <c r="AE38" s="35" t="s">
        <v>449</v>
      </c>
      <c r="AF38" s="35" t="s">
        <v>449</v>
      </c>
      <c r="AG38" s="35" t="s">
        <v>449</v>
      </c>
      <c r="AH38" s="35" t="s">
        <v>449</v>
      </c>
      <c r="AI38" s="35"/>
      <c r="AJ38" s="35"/>
      <c r="AK38" s="35"/>
      <c r="AL38" s="36"/>
      <c r="AM38" s="48"/>
      <c r="AN38" s="35"/>
      <c r="AO38" s="35"/>
      <c r="AP38" s="35"/>
      <c r="AQ38" s="35"/>
      <c r="AR38" s="35"/>
      <c r="AS38" s="35" t="s">
        <v>449</v>
      </c>
      <c r="AT38" s="35" t="s">
        <v>449</v>
      </c>
      <c r="AU38" s="35" t="s">
        <v>449</v>
      </c>
      <c r="AV38" s="36"/>
      <c r="AW38" s="48" t="s">
        <v>449</v>
      </c>
      <c r="AX38" s="36" t="s">
        <v>449</v>
      </c>
      <c r="AY38" s="50">
        <f t="shared" si="9"/>
        <v>60</v>
      </c>
      <c r="AZ38" s="43">
        <f t="shared" si="10"/>
        <v>300</v>
      </c>
      <c r="BA38" s="45">
        <f t="shared" si="11"/>
        <v>-13.980000000000018</v>
      </c>
      <c r="BB38" s="46">
        <f t="shared" si="12"/>
        <v>0</v>
      </c>
      <c r="BC38" s="46">
        <f t="shared" si="13"/>
        <v>0</v>
      </c>
      <c r="BD38" s="46">
        <f>IF(OR(C38="OPEN",C38="RD"),SUMIF(J38:AX38,"x",Body!$A$6:$AO$6),SUMIF(J38:AX38,"x",Body!$A$2:$AO$2))</f>
        <v>328</v>
      </c>
      <c r="BE38" s="46">
        <f t="shared" si="14"/>
        <v>0</v>
      </c>
      <c r="BF38" s="47">
        <f t="shared" si="15"/>
        <v>286.02</v>
      </c>
      <c r="BG38" s="46">
        <f t="shared" si="16"/>
        <v>328</v>
      </c>
      <c r="BH38" s="1"/>
      <c r="BI38" s="1"/>
    </row>
    <row r="39" spans="1:61" s="2" customFormat="1" ht="15">
      <c r="A39" s="26" t="s">
        <v>442</v>
      </c>
      <c r="B39" s="27" t="s">
        <v>245</v>
      </c>
      <c r="C39" s="44" t="s">
        <v>170</v>
      </c>
      <c r="D39" t="s">
        <v>247</v>
      </c>
      <c r="E39" s="15" t="s">
        <v>115</v>
      </c>
      <c r="F39" t="s">
        <v>246</v>
      </c>
      <c r="G39" t="str">
        <f t="shared" si="0"/>
        <v>Dana Králová, Jiří Král</v>
      </c>
      <c r="H39" s="34">
        <v>354.02</v>
      </c>
      <c r="I39" s="44"/>
      <c r="J39" s="35"/>
      <c r="K39" s="35"/>
      <c r="L39" s="35"/>
      <c r="M39" s="35"/>
      <c r="N39" s="35"/>
      <c r="O39" s="35"/>
      <c r="P39" s="35" t="s">
        <v>449</v>
      </c>
      <c r="Q39" s="35"/>
      <c r="R39" s="36"/>
      <c r="S39" s="48"/>
      <c r="T39" s="35" t="s">
        <v>449</v>
      </c>
      <c r="U39" s="35"/>
      <c r="V39" s="35"/>
      <c r="W39" s="35" t="s">
        <v>449</v>
      </c>
      <c r="X39" s="35"/>
      <c r="Y39" s="35"/>
      <c r="Z39" s="35" t="s">
        <v>449</v>
      </c>
      <c r="AA39" s="35" t="s">
        <v>449</v>
      </c>
      <c r="AB39" s="36" t="s">
        <v>449</v>
      </c>
      <c r="AC39" s="48" t="s">
        <v>449</v>
      </c>
      <c r="AD39" s="35" t="s">
        <v>449</v>
      </c>
      <c r="AE39" s="35" t="s">
        <v>449</v>
      </c>
      <c r="AF39" s="35" t="s">
        <v>449</v>
      </c>
      <c r="AG39" s="35" t="s">
        <v>449</v>
      </c>
      <c r="AH39" s="35" t="s">
        <v>449</v>
      </c>
      <c r="AI39" s="35" t="s">
        <v>449</v>
      </c>
      <c r="AJ39" s="35" t="s">
        <v>449</v>
      </c>
      <c r="AK39" s="35"/>
      <c r="AL39" s="36" t="s">
        <v>449</v>
      </c>
      <c r="AM39" s="48"/>
      <c r="AN39" s="35"/>
      <c r="AO39" s="35"/>
      <c r="AP39" s="35" t="s">
        <v>449</v>
      </c>
      <c r="AQ39" s="35"/>
      <c r="AR39" s="35"/>
      <c r="AS39" s="35" t="s">
        <v>449</v>
      </c>
      <c r="AT39" s="35" t="s">
        <v>449</v>
      </c>
      <c r="AU39" s="35"/>
      <c r="AV39" s="36"/>
      <c r="AW39" s="48" t="s">
        <v>449</v>
      </c>
      <c r="AX39" s="36" t="s">
        <v>449</v>
      </c>
      <c r="AY39" s="50">
        <f t="shared" si="9"/>
        <v>60</v>
      </c>
      <c r="AZ39" s="43">
        <f t="shared" si="10"/>
        <v>300</v>
      </c>
      <c r="BA39" s="45">
        <f t="shared" si="11"/>
        <v>-5.980000000000018</v>
      </c>
      <c r="BB39" s="46">
        <f t="shared" si="12"/>
        <v>0</v>
      </c>
      <c r="BC39" s="46">
        <f t="shared" si="13"/>
        <v>0</v>
      </c>
      <c r="BD39" s="46">
        <f>IF(OR(C39="OPEN",C39="RD"),SUMIF(J39:AX39,"x",Body!$A$6:$AO$6),SUMIF(J39:AX39,"x",Body!$A$2:$AO$2))</f>
        <v>762</v>
      </c>
      <c r="BE39" s="46">
        <f t="shared" si="14"/>
        <v>0</v>
      </c>
      <c r="BF39" s="47">
        <f t="shared" si="15"/>
        <v>294.02</v>
      </c>
      <c r="BG39" s="46">
        <f t="shared" si="16"/>
        <v>762</v>
      </c>
      <c r="BH39" s="1"/>
      <c r="BI39" s="1"/>
    </row>
    <row r="40" spans="1:61" s="2" customFormat="1" ht="15">
      <c r="A40" s="26" t="s">
        <v>443</v>
      </c>
      <c r="B40" s="27" t="s">
        <v>249</v>
      </c>
      <c r="C40" s="44" t="s">
        <v>170</v>
      </c>
      <c r="D40" t="s">
        <v>251</v>
      </c>
      <c r="E40" s="15" t="s">
        <v>252</v>
      </c>
      <c r="F40" t="s">
        <v>250</v>
      </c>
      <c r="G40" t="str">
        <f t="shared" si="0"/>
        <v>Monika Palečková, Juraj Mozoláni</v>
      </c>
      <c r="H40" s="34">
        <v>330.4</v>
      </c>
      <c r="I40" s="44"/>
      <c r="J40" s="35"/>
      <c r="K40" s="35"/>
      <c r="L40" s="35"/>
      <c r="M40" s="35"/>
      <c r="N40" s="35"/>
      <c r="O40" s="35"/>
      <c r="P40" s="35"/>
      <c r="Q40" s="35"/>
      <c r="R40" s="36"/>
      <c r="S40" s="48"/>
      <c r="T40" s="35" t="s">
        <v>449</v>
      </c>
      <c r="U40" s="35"/>
      <c r="V40" s="35"/>
      <c r="W40" s="35" t="s">
        <v>449</v>
      </c>
      <c r="X40" s="35"/>
      <c r="Y40" s="35" t="s">
        <v>449</v>
      </c>
      <c r="Z40" s="35"/>
      <c r="AA40" s="35"/>
      <c r="AB40" s="36"/>
      <c r="AC40" s="48"/>
      <c r="AD40" s="35"/>
      <c r="AE40" s="35" t="s">
        <v>449</v>
      </c>
      <c r="AF40" s="35" t="s">
        <v>449</v>
      </c>
      <c r="AG40" s="35" t="s">
        <v>449</v>
      </c>
      <c r="AH40" s="35" t="s">
        <v>449</v>
      </c>
      <c r="AI40" s="35"/>
      <c r="AJ40" s="35"/>
      <c r="AK40" s="35"/>
      <c r="AL40" s="36" t="s">
        <v>449</v>
      </c>
      <c r="AM40" s="48"/>
      <c r="AN40" s="35"/>
      <c r="AO40" s="35"/>
      <c r="AP40" s="35"/>
      <c r="AQ40" s="35"/>
      <c r="AR40" s="35"/>
      <c r="AS40" s="35" t="s">
        <v>449</v>
      </c>
      <c r="AT40" s="35"/>
      <c r="AU40" s="35" t="s">
        <v>449</v>
      </c>
      <c r="AV40" s="36"/>
      <c r="AW40" s="48"/>
      <c r="AX40" s="36" t="s">
        <v>449</v>
      </c>
      <c r="AY40" s="50">
        <f t="shared" si="9"/>
        <v>60</v>
      </c>
      <c r="AZ40" s="43">
        <f t="shared" si="10"/>
        <v>300</v>
      </c>
      <c r="BA40" s="45">
        <f t="shared" si="11"/>
        <v>-29.600000000000023</v>
      </c>
      <c r="BB40" s="46">
        <f t="shared" si="12"/>
        <v>0</v>
      </c>
      <c r="BC40" s="46">
        <f t="shared" si="13"/>
        <v>0</v>
      </c>
      <c r="BD40" s="46">
        <f>IF(OR(C40="OPEN",C40="RD"),SUMIF(J40:AX40,"x",Body!$A$6:$AO$6),SUMIF(J40:AX40,"x",Body!$A$2:$AO$2))</f>
        <v>335</v>
      </c>
      <c r="BE40" s="46">
        <f t="shared" si="14"/>
        <v>0</v>
      </c>
      <c r="BF40" s="47">
        <f t="shared" si="15"/>
        <v>270.4</v>
      </c>
      <c r="BG40" s="46">
        <f t="shared" si="16"/>
        <v>335</v>
      </c>
      <c r="BH40" s="1"/>
      <c r="BI40" s="1"/>
    </row>
    <row r="41" spans="1:61" s="2" customFormat="1" ht="15">
      <c r="A41" s="26" t="s">
        <v>122</v>
      </c>
      <c r="B41" s="27" t="s">
        <v>143</v>
      </c>
      <c r="C41" s="60" t="s">
        <v>144</v>
      </c>
      <c r="D41" t="s">
        <v>44</v>
      </c>
      <c r="E41" s="15" t="s">
        <v>132</v>
      </c>
      <c r="F41"/>
      <c r="G41" t="str">
        <f aca="true" t="shared" si="17" ref="G41:G52">D41</f>
        <v>Roman Kučera</v>
      </c>
      <c r="H41" s="57">
        <v>265.42</v>
      </c>
      <c r="I41" s="44"/>
      <c r="J41" s="35"/>
      <c r="K41" s="35" t="s">
        <v>449</v>
      </c>
      <c r="L41" s="35"/>
      <c r="M41" s="35"/>
      <c r="N41" s="35"/>
      <c r="O41" s="35"/>
      <c r="P41" s="35"/>
      <c r="Q41" s="35" t="s">
        <v>449</v>
      </c>
      <c r="R41" s="36"/>
      <c r="S41" s="48"/>
      <c r="T41" s="35"/>
      <c r="U41" s="35" t="s">
        <v>449</v>
      </c>
      <c r="V41" s="35"/>
      <c r="W41" s="35"/>
      <c r="X41" s="35" t="s">
        <v>449</v>
      </c>
      <c r="Y41" s="35"/>
      <c r="Z41" s="35"/>
      <c r="AA41" s="35"/>
      <c r="AB41" s="36"/>
      <c r="AC41" s="48"/>
      <c r="AD41" s="35"/>
      <c r="AE41" s="35"/>
      <c r="AF41" s="35"/>
      <c r="AG41" s="35"/>
      <c r="AH41" s="35"/>
      <c r="AI41" s="35"/>
      <c r="AJ41" s="35"/>
      <c r="AK41" s="35"/>
      <c r="AL41" s="36"/>
      <c r="AM41" s="48"/>
      <c r="AN41" s="35"/>
      <c r="AO41" s="35" t="s">
        <v>449</v>
      </c>
      <c r="AP41" s="35"/>
      <c r="AQ41" s="35" t="s">
        <v>449</v>
      </c>
      <c r="AR41" s="35" t="s">
        <v>449</v>
      </c>
      <c r="AS41" s="35"/>
      <c r="AT41" s="35"/>
      <c r="AU41" s="35"/>
      <c r="AV41" s="36" t="s">
        <v>449</v>
      </c>
      <c r="AW41" s="48"/>
      <c r="AX41" s="36" t="s">
        <v>449</v>
      </c>
      <c r="AY41" s="50">
        <f t="shared" si="9"/>
        <v>90</v>
      </c>
      <c r="AZ41" s="43">
        <f t="shared" si="10"/>
        <v>180</v>
      </c>
      <c r="BA41" s="45">
        <f t="shared" si="11"/>
        <v>-4.579999999999984</v>
      </c>
      <c r="BB41" s="46">
        <f t="shared" si="12"/>
        <v>0</v>
      </c>
      <c r="BC41" s="46">
        <f t="shared" si="13"/>
        <v>0</v>
      </c>
      <c r="BD41" s="46">
        <f>IF(OR(C41="OPEN",C41="RD"),SUMIF(J41:AX41,"x",Body!$A$6:$AO$6),SUMIF(J41:AX41,"x",Body!$A$2:$AO$2))</f>
        <v>435</v>
      </c>
      <c r="BE41" s="46">
        <f t="shared" si="14"/>
        <v>0</v>
      </c>
      <c r="BF41" s="47">
        <f t="shared" si="15"/>
        <v>175.42000000000002</v>
      </c>
      <c r="BG41" s="46">
        <f t="shared" si="16"/>
        <v>435</v>
      </c>
      <c r="BH41" s="1"/>
      <c r="BI41" s="1"/>
    </row>
    <row r="42" spans="1:61" s="2" customFormat="1" ht="15">
      <c r="A42" s="26" t="s">
        <v>119</v>
      </c>
      <c r="B42" s="27" t="s">
        <v>220</v>
      </c>
      <c r="C42" s="60" t="s">
        <v>144</v>
      </c>
      <c r="D42" t="s">
        <v>221</v>
      </c>
      <c r="E42" s="15" t="s">
        <v>132</v>
      </c>
      <c r="F42"/>
      <c r="G42" t="str">
        <f t="shared" si="17"/>
        <v>Miroslav Zelenka, Agnes von Lochness</v>
      </c>
      <c r="H42" s="57">
        <v>246.52</v>
      </c>
      <c r="I42" s="44"/>
      <c r="J42" s="35" t="s">
        <v>449</v>
      </c>
      <c r="K42" s="35" t="s">
        <v>449</v>
      </c>
      <c r="L42" s="35"/>
      <c r="M42" s="35"/>
      <c r="N42" s="35"/>
      <c r="O42" s="35"/>
      <c r="P42" s="35" t="s">
        <v>449</v>
      </c>
      <c r="Q42" s="35"/>
      <c r="R42" s="36"/>
      <c r="S42" s="48" t="s">
        <v>449</v>
      </c>
      <c r="T42" s="35"/>
      <c r="U42" s="35"/>
      <c r="V42" s="35"/>
      <c r="W42" s="35" t="s">
        <v>449</v>
      </c>
      <c r="X42" s="35"/>
      <c r="Y42" s="35" t="s">
        <v>449</v>
      </c>
      <c r="Z42" s="35"/>
      <c r="AA42" s="35"/>
      <c r="AB42" s="36"/>
      <c r="AC42" s="48"/>
      <c r="AD42" s="35"/>
      <c r="AE42" s="35"/>
      <c r="AF42" s="35"/>
      <c r="AG42" s="35"/>
      <c r="AH42" s="35"/>
      <c r="AI42" s="35"/>
      <c r="AJ42" s="35"/>
      <c r="AK42" s="35"/>
      <c r="AL42" s="36"/>
      <c r="AM42" s="48"/>
      <c r="AN42" s="35" t="s">
        <v>449</v>
      </c>
      <c r="AO42" s="35"/>
      <c r="AP42" s="35" t="s">
        <v>449</v>
      </c>
      <c r="AQ42" s="35"/>
      <c r="AR42" s="35"/>
      <c r="AS42" s="35" t="s">
        <v>449</v>
      </c>
      <c r="AT42" s="35"/>
      <c r="AU42" s="35"/>
      <c r="AV42" s="36"/>
      <c r="AW42" s="48" t="s">
        <v>449</v>
      </c>
      <c r="AX42" s="36" t="s">
        <v>449</v>
      </c>
      <c r="AY42" s="50">
        <f t="shared" si="9"/>
        <v>90</v>
      </c>
      <c r="AZ42" s="43">
        <f t="shared" si="10"/>
        <v>180</v>
      </c>
      <c r="BA42" s="45">
        <f t="shared" si="11"/>
        <v>-23.47999999999999</v>
      </c>
      <c r="BB42" s="46">
        <f t="shared" si="12"/>
        <v>0</v>
      </c>
      <c r="BC42" s="46">
        <f t="shared" si="13"/>
        <v>0</v>
      </c>
      <c r="BD42" s="46">
        <f>IF(OR(C42="OPEN",C42="RD"),SUMIF(J42:AX42,"x",Body!$A$6:$AO$6),SUMIF(J42:AX42,"x",Body!$A$2:$AO$2))</f>
        <v>370</v>
      </c>
      <c r="BE42" s="46">
        <f t="shared" si="14"/>
        <v>0</v>
      </c>
      <c r="BF42" s="47">
        <f t="shared" si="15"/>
        <v>156.52</v>
      </c>
      <c r="BG42" s="46">
        <f t="shared" si="16"/>
        <v>370</v>
      </c>
      <c r="BH42" s="1"/>
      <c r="BI42" s="1"/>
    </row>
    <row r="43" spans="1:61" s="2" customFormat="1" ht="15">
      <c r="A43" s="26" t="s">
        <v>116</v>
      </c>
      <c r="B43" s="27" t="s">
        <v>248</v>
      </c>
      <c r="C43" s="60" t="s">
        <v>144</v>
      </c>
      <c r="D43" t="s">
        <v>411</v>
      </c>
      <c r="E43" s="15" t="s">
        <v>132</v>
      </c>
      <c r="F43"/>
      <c r="G43" t="str">
        <f t="shared" si="17"/>
        <v>Peter Weinberger, Marian Žáčik</v>
      </c>
      <c r="H43" s="57">
        <v>272.06</v>
      </c>
      <c r="I43" s="44"/>
      <c r="J43" s="35" t="s">
        <v>449</v>
      </c>
      <c r="K43" s="35"/>
      <c r="L43" s="35"/>
      <c r="M43" s="35"/>
      <c r="N43" s="35" t="s">
        <v>449</v>
      </c>
      <c r="O43" s="35"/>
      <c r="P43" s="35" t="s">
        <v>449</v>
      </c>
      <c r="Q43" s="35" t="s">
        <v>449</v>
      </c>
      <c r="R43" s="36" t="s">
        <v>449</v>
      </c>
      <c r="S43" s="48" t="s">
        <v>449</v>
      </c>
      <c r="T43" s="35"/>
      <c r="U43" s="35"/>
      <c r="V43" s="35"/>
      <c r="W43" s="35"/>
      <c r="X43" s="35"/>
      <c r="Y43" s="35" t="s">
        <v>449</v>
      </c>
      <c r="Z43" s="35"/>
      <c r="AA43" s="35"/>
      <c r="AB43" s="36"/>
      <c r="AC43" s="48"/>
      <c r="AD43" s="35"/>
      <c r="AE43" s="35"/>
      <c r="AF43" s="35"/>
      <c r="AG43" s="35"/>
      <c r="AH43" s="35"/>
      <c r="AI43" s="35"/>
      <c r="AJ43" s="35"/>
      <c r="AK43" s="35"/>
      <c r="AL43" s="36" t="s">
        <v>449</v>
      </c>
      <c r="AM43" s="48"/>
      <c r="AN43" s="35"/>
      <c r="AO43" s="35"/>
      <c r="AP43" s="35" t="s">
        <v>449</v>
      </c>
      <c r="AQ43" s="35"/>
      <c r="AR43" s="35"/>
      <c r="AS43" s="35"/>
      <c r="AT43" s="35"/>
      <c r="AU43" s="35"/>
      <c r="AV43" s="36"/>
      <c r="AW43" s="48"/>
      <c r="AX43" s="36" t="s">
        <v>449</v>
      </c>
      <c r="AY43" s="50">
        <f t="shared" si="9"/>
        <v>90</v>
      </c>
      <c r="AZ43" s="43">
        <f t="shared" si="10"/>
        <v>180</v>
      </c>
      <c r="BA43" s="45">
        <f t="shared" si="11"/>
        <v>2.0600000000000023</v>
      </c>
      <c r="BB43" s="46">
        <f t="shared" si="12"/>
        <v>6</v>
      </c>
      <c r="BC43" s="46">
        <f t="shared" si="13"/>
        <v>0</v>
      </c>
      <c r="BD43" s="46">
        <f>IF(OR(C43="OPEN",C43="RD"),SUMIF(J43:AX43,"x",Body!$A$6:$AO$6),SUMIF(J43:AX43,"x",Body!$A$2:$AO$2))</f>
        <v>345</v>
      </c>
      <c r="BE43" s="46">
        <f t="shared" si="14"/>
        <v>6</v>
      </c>
      <c r="BF43" s="47">
        <f t="shared" si="15"/>
        <v>182.06</v>
      </c>
      <c r="BG43" s="46">
        <f t="shared" si="16"/>
        <v>339</v>
      </c>
      <c r="BH43" s="1"/>
      <c r="BI43" s="1"/>
    </row>
    <row r="44" spans="1:61" s="2" customFormat="1" ht="15">
      <c r="A44" s="26" t="s">
        <v>412</v>
      </c>
      <c r="B44" s="27" t="s">
        <v>413</v>
      </c>
      <c r="C44" s="60" t="s">
        <v>144</v>
      </c>
      <c r="D44" t="s">
        <v>20</v>
      </c>
      <c r="E44" s="15" t="s">
        <v>132</v>
      </c>
      <c r="F44"/>
      <c r="G44" t="str">
        <f t="shared" si="17"/>
        <v>Ján Hefty</v>
      </c>
      <c r="H44" s="57">
        <v>277.58</v>
      </c>
      <c r="I44" s="44"/>
      <c r="J44" s="35" t="s">
        <v>449</v>
      </c>
      <c r="K44" s="35" t="s">
        <v>449</v>
      </c>
      <c r="L44" s="35"/>
      <c r="M44" s="35"/>
      <c r="N44" s="35"/>
      <c r="O44" s="35" t="s">
        <v>449</v>
      </c>
      <c r="P44" s="35" t="s">
        <v>449</v>
      </c>
      <c r="Q44" s="35"/>
      <c r="R44" s="36"/>
      <c r="S44" s="48"/>
      <c r="T44" s="35" t="s">
        <v>449</v>
      </c>
      <c r="U44" s="35"/>
      <c r="V44" s="35"/>
      <c r="W44" s="35" t="s">
        <v>449</v>
      </c>
      <c r="X44" s="35"/>
      <c r="Y44" s="35"/>
      <c r="Z44" s="35"/>
      <c r="AA44" s="35" t="s">
        <v>449</v>
      </c>
      <c r="AB44" s="36"/>
      <c r="AC44" s="48"/>
      <c r="AD44" s="35"/>
      <c r="AE44" s="35" t="s">
        <v>449</v>
      </c>
      <c r="AF44" s="35" t="s">
        <v>449</v>
      </c>
      <c r="AG44" s="35" t="s">
        <v>449</v>
      </c>
      <c r="AH44" s="35" t="s">
        <v>449</v>
      </c>
      <c r="AI44" s="35"/>
      <c r="AJ44" s="35"/>
      <c r="AK44" s="35"/>
      <c r="AL44" s="36" t="s">
        <v>449</v>
      </c>
      <c r="AM44" s="48"/>
      <c r="AN44" s="35"/>
      <c r="AO44" s="35"/>
      <c r="AP44" s="35" t="s">
        <v>449</v>
      </c>
      <c r="AQ44" s="35"/>
      <c r="AR44" s="35"/>
      <c r="AS44" s="35" t="s">
        <v>449</v>
      </c>
      <c r="AT44" s="35"/>
      <c r="AU44" s="35" t="s">
        <v>449</v>
      </c>
      <c r="AV44" s="36"/>
      <c r="AW44" s="48" t="s">
        <v>449</v>
      </c>
      <c r="AX44" s="36" t="s">
        <v>449</v>
      </c>
      <c r="AY44" s="50">
        <f t="shared" si="9"/>
        <v>90</v>
      </c>
      <c r="AZ44" s="43">
        <f t="shared" si="10"/>
        <v>180</v>
      </c>
      <c r="BA44" s="45">
        <f t="shared" si="11"/>
        <v>7.579999999999984</v>
      </c>
      <c r="BB44" s="46">
        <f t="shared" si="12"/>
        <v>16</v>
      </c>
      <c r="BC44" s="46">
        <f t="shared" si="13"/>
        <v>0</v>
      </c>
      <c r="BD44" s="46">
        <f>IF(OR(C44="OPEN",C44="RD"),SUMIF(J44:AX44,"x",Body!$A$6:$AO$6),SUMIF(J44:AX44,"x",Body!$A$2:$AO$2))</f>
        <v>635</v>
      </c>
      <c r="BE44" s="46">
        <f t="shared" si="14"/>
        <v>16</v>
      </c>
      <c r="BF44" s="47">
        <f t="shared" si="15"/>
        <v>187.57999999999998</v>
      </c>
      <c r="BG44" s="46">
        <f t="shared" si="16"/>
        <v>619</v>
      </c>
      <c r="BH44" s="1"/>
      <c r="BI44" s="1"/>
    </row>
    <row r="45" spans="1:61" s="2" customFormat="1" ht="15">
      <c r="A45" s="26" t="s">
        <v>414</v>
      </c>
      <c r="B45" s="27" t="s">
        <v>61</v>
      </c>
      <c r="C45" s="60" t="s">
        <v>144</v>
      </c>
      <c r="D45" t="s">
        <v>78</v>
      </c>
      <c r="E45" s="15" t="s">
        <v>132</v>
      </c>
      <c r="F45"/>
      <c r="G45" t="str">
        <f t="shared" si="17"/>
        <v>Tereza Schenková, Katarína Schenková</v>
      </c>
      <c r="H45" s="57">
        <v>268.05</v>
      </c>
      <c r="I45" s="44"/>
      <c r="J45" s="35" t="s">
        <v>449</v>
      </c>
      <c r="K45" s="35"/>
      <c r="L45" s="35"/>
      <c r="M45" s="35"/>
      <c r="N45" s="35"/>
      <c r="O45" s="35"/>
      <c r="P45" s="35"/>
      <c r="Q45" s="35"/>
      <c r="R45" s="36"/>
      <c r="S45" s="48" t="s">
        <v>449</v>
      </c>
      <c r="T45" s="35"/>
      <c r="U45" s="35"/>
      <c r="V45" s="35"/>
      <c r="W45" s="35" t="s">
        <v>449</v>
      </c>
      <c r="X45" s="35"/>
      <c r="Y45" s="35" t="s">
        <v>449</v>
      </c>
      <c r="Z45" s="35"/>
      <c r="AA45" s="35"/>
      <c r="AB45" s="36"/>
      <c r="AC45" s="48"/>
      <c r="AD45" s="35"/>
      <c r="AE45" s="35"/>
      <c r="AF45" s="35" t="s">
        <v>449</v>
      </c>
      <c r="AG45" s="35"/>
      <c r="AH45" s="35"/>
      <c r="AI45" s="35"/>
      <c r="AJ45" s="35"/>
      <c r="AK45" s="35"/>
      <c r="AL45" s="36"/>
      <c r="AM45" s="48"/>
      <c r="AN45" s="35" t="s">
        <v>449</v>
      </c>
      <c r="AO45" s="35"/>
      <c r="AP45" s="35" t="s">
        <v>449</v>
      </c>
      <c r="AQ45" s="35"/>
      <c r="AR45" s="35"/>
      <c r="AS45" s="35" t="s">
        <v>449</v>
      </c>
      <c r="AT45" s="35"/>
      <c r="AU45" s="35"/>
      <c r="AV45" s="36"/>
      <c r="AW45" s="48"/>
      <c r="AX45" s="36" t="s">
        <v>449</v>
      </c>
      <c r="AY45" s="50">
        <f t="shared" si="9"/>
        <v>90</v>
      </c>
      <c r="AZ45" s="43">
        <f t="shared" si="10"/>
        <v>180</v>
      </c>
      <c r="BA45" s="45">
        <f t="shared" si="11"/>
        <v>-1.9499999999999886</v>
      </c>
      <c r="BB45" s="46">
        <f t="shared" si="12"/>
        <v>0</v>
      </c>
      <c r="BC45" s="46">
        <f t="shared" si="13"/>
        <v>0</v>
      </c>
      <c r="BD45" s="46">
        <f>IF(OR(C45="OPEN",C45="RD"),SUMIF(J45:AX45,"x",Body!$A$6:$AO$6),SUMIF(J45:AX45,"x",Body!$A$2:$AO$2))</f>
        <v>295</v>
      </c>
      <c r="BE45" s="46">
        <f t="shared" si="14"/>
        <v>0</v>
      </c>
      <c r="BF45" s="47">
        <f t="shared" si="15"/>
        <v>178.05</v>
      </c>
      <c r="BG45" s="46">
        <f t="shared" si="16"/>
        <v>295</v>
      </c>
      <c r="BH45" s="1"/>
      <c r="BI45" s="1"/>
    </row>
    <row r="46" spans="1:61" s="2" customFormat="1" ht="15">
      <c r="A46" s="26" t="s">
        <v>415</v>
      </c>
      <c r="B46" s="27" t="s">
        <v>271</v>
      </c>
      <c r="C46" s="60" t="s">
        <v>144</v>
      </c>
      <c r="D46" t="s">
        <v>272</v>
      </c>
      <c r="E46" s="15" t="s">
        <v>132</v>
      </c>
      <c r="F46"/>
      <c r="G46" t="str">
        <f t="shared" si="17"/>
        <v>Karol Hierweg</v>
      </c>
      <c r="H46" s="57">
        <v>290.52</v>
      </c>
      <c r="I46" s="44"/>
      <c r="J46" s="35" t="s">
        <v>449</v>
      </c>
      <c r="K46" s="35"/>
      <c r="L46" s="35"/>
      <c r="M46" s="35"/>
      <c r="N46" s="35" t="s">
        <v>449</v>
      </c>
      <c r="O46" s="35" t="s">
        <v>449</v>
      </c>
      <c r="P46" s="35" t="s">
        <v>449</v>
      </c>
      <c r="Q46" s="35"/>
      <c r="R46" s="36"/>
      <c r="S46" s="48"/>
      <c r="T46" s="35" t="s">
        <v>449</v>
      </c>
      <c r="U46" s="35"/>
      <c r="V46" s="35"/>
      <c r="W46" s="35" t="s">
        <v>449</v>
      </c>
      <c r="X46" s="35"/>
      <c r="Y46" s="35" t="s">
        <v>449</v>
      </c>
      <c r="Z46" s="35"/>
      <c r="AA46" s="35" t="s">
        <v>449</v>
      </c>
      <c r="AB46" s="36"/>
      <c r="AC46" s="48"/>
      <c r="AD46" s="35"/>
      <c r="AE46" s="35" t="s">
        <v>449</v>
      </c>
      <c r="AF46" s="35"/>
      <c r="AG46" s="35" t="s">
        <v>449</v>
      </c>
      <c r="AH46" s="35" t="s">
        <v>449</v>
      </c>
      <c r="AI46" s="35"/>
      <c r="AJ46" s="35"/>
      <c r="AK46" s="35"/>
      <c r="AL46" s="36" t="s">
        <v>449</v>
      </c>
      <c r="AM46" s="48" t="s">
        <v>449</v>
      </c>
      <c r="AN46" s="35"/>
      <c r="AO46" s="35"/>
      <c r="AP46" s="35" t="s">
        <v>449</v>
      </c>
      <c r="AQ46" s="35"/>
      <c r="AR46" s="35"/>
      <c r="AS46" s="35" t="s">
        <v>449</v>
      </c>
      <c r="AT46" s="35" t="s">
        <v>449</v>
      </c>
      <c r="AU46" s="35"/>
      <c r="AV46" s="36"/>
      <c r="AW46" s="48"/>
      <c r="AX46" s="36" t="s">
        <v>449</v>
      </c>
      <c r="AY46" s="50">
        <f t="shared" si="9"/>
        <v>90</v>
      </c>
      <c r="AZ46" s="43">
        <f t="shared" si="10"/>
        <v>180</v>
      </c>
      <c r="BA46" s="45">
        <f t="shared" si="11"/>
        <v>20.519999999999982</v>
      </c>
      <c r="BB46" s="46">
        <f t="shared" si="12"/>
        <v>0</v>
      </c>
      <c r="BC46" s="46">
        <f t="shared" si="13"/>
        <v>130</v>
      </c>
      <c r="BD46" s="46">
        <f>IF(OR(C46="OPEN",C46="RD"),SUMIF(J46:AX46,"x",Body!$A$6:$AO$6),SUMIF(J46:AX46,"x",Body!$A$2:$AO$2))</f>
        <v>615</v>
      </c>
      <c r="BE46" s="46">
        <f t="shared" si="14"/>
        <v>130</v>
      </c>
      <c r="BF46" s="47">
        <f t="shared" si="15"/>
        <v>200.51999999999998</v>
      </c>
      <c r="BG46" s="46">
        <f t="shared" si="16"/>
        <v>485</v>
      </c>
      <c r="BH46" s="1"/>
      <c r="BI46" s="1"/>
    </row>
    <row r="47" spans="1:61" s="2" customFormat="1" ht="15">
      <c r="A47" s="26" t="s">
        <v>416</v>
      </c>
      <c r="B47" s="27" t="s">
        <v>277</v>
      </c>
      <c r="C47" s="60" t="s">
        <v>144</v>
      </c>
      <c r="D47" t="s">
        <v>278</v>
      </c>
      <c r="E47" s="15" t="s">
        <v>132</v>
      </c>
      <c r="F47"/>
      <c r="G47" t="str">
        <f t="shared" si="17"/>
        <v>Jozef Drahovský, Tadeáš Drahovský, Lýdia Drahovský</v>
      </c>
      <c r="H47" s="57">
        <v>276.5</v>
      </c>
      <c r="I47" s="44"/>
      <c r="J47" s="35" t="s">
        <v>449</v>
      </c>
      <c r="K47" s="35"/>
      <c r="L47" s="35"/>
      <c r="M47" s="35"/>
      <c r="N47" s="35"/>
      <c r="O47" s="35"/>
      <c r="P47" s="35"/>
      <c r="Q47" s="35"/>
      <c r="R47" s="36"/>
      <c r="S47" s="48" t="s">
        <v>449</v>
      </c>
      <c r="T47" s="35" t="s">
        <v>449</v>
      </c>
      <c r="U47" s="35"/>
      <c r="V47" s="35"/>
      <c r="W47" s="35"/>
      <c r="X47" s="35"/>
      <c r="Y47" s="35"/>
      <c r="Z47" s="35"/>
      <c r="AA47" s="35"/>
      <c r="AB47" s="36"/>
      <c r="AC47" s="48"/>
      <c r="AD47" s="35"/>
      <c r="AE47" s="35" t="s">
        <v>449</v>
      </c>
      <c r="AF47" s="35" t="s">
        <v>449</v>
      </c>
      <c r="AG47" s="35" t="s">
        <v>449</v>
      </c>
      <c r="AH47" s="35"/>
      <c r="AI47" s="35"/>
      <c r="AJ47" s="35"/>
      <c r="AK47" s="35"/>
      <c r="AL47" s="36" t="s">
        <v>449</v>
      </c>
      <c r="AM47" s="48"/>
      <c r="AN47" s="35"/>
      <c r="AO47" s="35"/>
      <c r="AP47" s="35" t="s">
        <v>449</v>
      </c>
      <c r="AQ47" s="35"/>
      <c r="AR47" s="35"/>
      <c r="AS47" s="35"/>
      <c r="AT47" s="35"/>
      <c r="AU47" s="35"/>
      <c r="AV47" s="36"/>
      <c r="AW47" s="48" t="s">
        <v>449</v>
      </c>
      <c r="AX47" s="36" t="s">
        <v>449</v>
      </c>
      <c r="AY47" s="50">
        <f t="shared" si="9"/>
        <v>90</v>
      </c>
      <c r="AZ47" s="43">
        <f t="shared" si="10"/>
        <v>180</v>
      </c>
      <c r="BA47" s="45">
        <f t="shared" si="11"/>
        <v>6.5</v>
      </c>
      <c r="BB47" s="46">
        <f t="shared" si="12"/>
        <v>14</v>
      </c>
      <c r="BC47" s="46">
        <f t="shared" si="13"/>
        <v>0</v>
      </c>
      <c r="BD47" s="46">
        <f>IF(OR(C47="OPEN",C47="RD"),SUMIF(J47:AX47,"x",Body!$A$6:$AO$6),SUMIF(J47:AX47,"x",Body!$A$2:$AO$2))</f>
        <v>380</v>
      </c>
      <c r="BE47" s="46">
        <f t="shared" si="14"/>
        <v>14</v>
      </c>
      <c r="BF47" s="47">
        <f t="shared" si="15"/>
        <v>186.5</v>
      </c>
      <c r="BG47" s="46">
        <f t="shared" si="16"/>
        <v>366</v>
      </c>
      <c r="BH47" s="1"/>
      <c r="BI47" s="1"/>
    </row>
    <row r="48" spans="1:61" s="2" customFormat="1" ht="15">
      <c r="A48" s="26" t="s">
        <v>417</v>
      </c>
      <c r="B48" s="27" t="s">
        <v>283</v>
      </c>
      <c r="C48" s="60" t="s">
        <v>144</v>
      </c>
      <c r="D48" t="s">
        <v>284</v>
      </c>
      <c r="E48" s="15" t="s">
        <v>132</v>
      </c>
      <c r="F48"/>
      <c r="G48" t="str">
        <f t="shared" si="17"/>
        <v>Juraj Hráček, Veronika Plavinová, Martin Pečuk</v>
      </c>
      <c r="H48" s="57">
        <v>306.5</v>
      </c>
      <c r="I48" s="44"/>
      <c r="J48" s="35"/>
      <c r="K48" s="35"/>
      <c r="L48" s="35"/>
      <c r="M48" s="35"/>
      <c r="N48" s="35"/>
      <c r="O48" s="35"/>
      <c r="P48" s="35"/>
      <c r="Q48" s="35"/>
      <c r="R48" s="36"/>
      <c r="S48" s="48" t="s">
        <v>449</v>
      </c>
      <c r="T48" s="35"/>
      <c r="U48" s="35"/>
      <c r="V48" s="35"/>
      <c r="W48" s="35" t="s">
        <v>449</v>
      </c>
      <c r="X48" s="35"/>
      <c r="Y48" s="35" t="s">
        <v>449</v>
      </c>
      <c r="Z48" s="35"/>
      <c r="AA48" s="35"/>
      <c r="AB48" s="36"/>
      <c r="AC48" s="48"/>
      <c r="AD48" s="35"/>
      <c r="AE48" s="35"/>
      <c r="AF48" s="35" t="s">
        <v>449</v>
      </c>
      <c r="AG48" s="35"/>
      <c r="AH48" s="35"/>
      <c r="AI48" s="35"/>
      <c r="AJ48" s="35"/>
      <c r="AK48" s="35"/>
      <c r="AL48" s="36"/>
      <c r="AM48" s="48"/>
      <c r="AN48" s="35" t="s">
        <v>449</v>
      </c>
      <c r="AO48" s="35"/>
      <c r="AP48" s="35" t="s">
        <v>449</v>
      </c>
      <c r="AQ48" s="35"/>
      <c r="AR48" s="35"/>
      <c r="AS48" s="35" t="s">
        <v>449</v>
      </c>
      <c r="AT48" s="35" t="s">
        <v>449</v>
      </c>
      <c r="AU48" s="35"/>
      <c r="AV48" s="36"/>
      <c r="AW48" s="48"/>
      <c r="AX48" s="36" t="s">
        <v>449</v>
      </c>
      <c r="AY48" s="50">
        <f t="shared" si="9"/>
        <v>90</v>
      </c>
      <c r="AZ48" s="43">
        <f t="shared" si="10"/>
        <v>180</v>
      </c>
      <c r="BA48" s="45">
        <f t="shared" si="11"/>
        <v>36.5</v>
      </c>
      <c r="BB48" s="46">
        <f t="shared" si="12"/>
        <v>0</v>
      </c>
      <c r="BC48" s="46">
        <f t="shared" si="13"/>
        <v>290</v>
      </c>
      <c r="BD48" s="46">
        <f>IF(OR(C48="OPEN",C48="RD"),SUMIF(J48:AX48,"x",Body!$A$6:$AO$6),SUMIF(J48:AX48,"x",Body!$A$2:$AO$2))</f>
        <v>300</v>
      </c>
      <c r="BE48" s="46">
        <f t="shared" si="14"/>
        <v>290</v>
      </c>
      <c r="BF48" s="47">
        <f t="shared" si="15"/>
        <v>216.5</v>
      </c>
      <c r="BG48" s="46" t="str">
        <f t="shared" si="16"/>
        <v>DISK</v>
      </c>
      <c r="BH48" s="1"/>
      <c r="BI48" s="1"/>
    </row>
    <row r="49" spans="1:61" s="2" customFormat="1" ht="15">
      <c r="A49" s="26" t="s">
        <v>418</v>
      </c>
      <c r="B49" s="27" t="s">
        <v>290</v>
      </c>
      <c r="C49" s="60" t="s">
        <v>144</v>
      </c>
      <c r="D49" t="s">
        <v>77</v>
      </c>
      <c r="E49" s="15" t="s">
        <v>132</v>
      </c>
      <c r="F49"/>
      <c r="G49" t="str">
        <f t="shared" si="17"/>
        <v>Michal Kubalák, Aleš Smolka</v>
      </c>
      <c r="H49" s="57">
        <v>272.27</v>
      </c>
      <c r="I49" s="44"/>
      <c r="J49" s="35" t="s">
        <v>449</v>
      </c>
      <c r="K49" s="35"/>
      <c r="L49" s="35"/>
      <c r="M49" s="35"/>
      <c r="N49" s="35"/>
      <c r="O49" s="35"/>
      <c r="P49" s="35" t="s">
        <v>449</v>
      </c>
      <c r="Q49" s="35"/>
      <c r="R49" s="36"/>
      <c r="S49" s="48"/>
      <c r="T49" s="35"/>
      <c r="U49" s="35"/>
      <c r="V49" s="35"/>
      <c r="W49" s="35" t="s">
        <v>449</v>
      </c>
      <c r="X49" s="35"/>
      <c r="Y49" s="35"/>
      <c r="Z49" s="35"/>
      <c r="AA49" s="35"/>
      <c r="AB49" s="36"/>
      <c r="AC49" s="48"/>
      <c r="AD49" s="35"/>
      <c r="AE49" s="35"/>
      <c r="AF49" s="35"/>
      <c r="AG49" s="35"/>
      <c r="AH49" s="35"/>
      <c r="AI49" s="35"/>
      <c r="AJ49" s="35"/>
      <c r="AK49" s="35"/>
      <c r="AL49" s="36"/>
      <c r="AM49" s="48"/>
      <c r="AN49" s="35" t="s">
        <v>449</v>
      </c>
      <c r="AO49" s="35"/>
      <c r="AP49" s="35" t="s">
        <v>449</v>
      </c>
      <c r="AQ49" s="35"/>
      <c r="AR49" s="35"/>
      <c r="AS49" s="35" t="s">
        <v>449</v>
      </c>
      <c r="AT49" s="35"/>
      <c r="AU49" s="35"/>
      <c r="AV49" s="36"/>
      <c r="AW49" s="48"/>
      <c r="AX49" s="36" t="s">
        <v>449</v>
      </c>
      <c r="AY49" s="50">
        <f t="shared" si="9"/>
        <v>90</v>
      </c>
      <c r="AZ49" s="43">
        <f t="shared" si="10"/>
        <v>180</v>
      </c>
      <c r="BA49" s="45">
        <f t="shared" si="11"/>
        <v>2.269999999999982</v>
      </c>
      <c r="BB49" s="46">
        <f t="shared" si="12"/>
        <v>6</v>
      </c>
      <c r="BC49" s="46">
        <f t="shared" si="13"/>
        <v>0</v>
      </c>
      <c r="BD49" s="46">
        <f>IF(OR(C49="OPEN",C49="RD"),SUMIF(J49:AX49,"x",Body!$A$6:$AO$6),SUMIF(J49:AX49,"x",Body!$A$2:$AO$2))</f>
        <v>285</v>
      </c>
      <c r="BE49" s="46">
        <f t="shared" si="14"/>
        <v>6</v>
      </c>
      <c r="BF49" s="47">
        <f t="shared" si="15"/>
        <v>182.26999999999998</v>
      </c>
      <c r="BG49" s="46">
        <f t="shared" si="16"/>
        <v>279</v>
      </c>
      <c r="BH49" s="1"/>
      <c r="BI49" s="1"/>
    </row>
    <row r="50" spans="1:61" s="2" customFormat="1" ht="15">
      <c r="A50" s="26" t="s">
        <v>419</v>
      </c>
      <c r="B50" s="27" t="s">
        <v>301</v>
      </c>
      <c r="C50" s="60" t="s">
        <v>144</v>
      </c>
      <c r="D50" t="s">
        <v>302</v>
      </c>
      <c r="E50" s="15" t="s">
        <v>132</v>
      </c>
      <c r="F50"/>
      <c r="G50" t="str">
        <f t="shared" si="17"/>
        <v>Rejduga Peter</v>
      </c>
      <c r="H50" s="57">
        <v>254.07</v>
      </c>
      <c r="I50" s="44"/>
      <c r="J50" s="35"/>
      <c r="K50" s="35"/>
      <c r="L50" s="35"/>
      <c r="M50" s="35"/>
      <c r="N50" s="35"/>
      <c r="O50" s="35"/>
      <c r="P50" s="35"/>
      <c r="Q50" s="35"/>
      <c r="R50" s="36" t="s">
        <v>449</v>
      </c>
      <c r="S50" s="48"/>
      <c r="T50" s="35"/>
      <c r="U50" s="35" t="s">
        <v>449</v>
      </c>
      <c r="V50" s="35"/>
      <c r="W50" s="35"/>
      <c r="X50" s="35"/>
      <c r="Y50" s="35" t="s">
        <v>449</v>
      </c>
      <c r="Z50" s="35"/>
      <c r="AA50" s="35"/>
      <c r="AB50" s="36"/>
      <c r="AC50" s="48"/>
      <c r="AD50" s="35"/>
      <c r="AE50" s="35"/>
      <c r="AF50" s="35"/>
      <c r="AG50" s="35"/>
      <c r="AH50" s="35"/>
      <c r="AI50" s="35"/>
      <c r="AJ50" s="35"/>
      <c r="AK50" s="35"/>
      <c r="AL50" s="36"/>
      <c r="AM50" s="48"/>
      <c r="AN50" s="35"/>
      <c r="AO50" s="35" t="s">
        <v>449</v>
      </c>
      <c r="AP50" s="35"/>
      <c r="AQ50" s="35"/>
      <c r="AR50" s="35" t="s">
        <v>449</v>
      </c>
      <c r="AS50" s="35"/>
      <c r="AT50" s="35"/>
      <c r="AU50" s="35"/>
      <c r="AV50" s="36"/>
      <c r="AW50" s="48"/>
      <c r="AX50" s="36" t="s">
        <v>449</v>
      </c>
      <c r="AY50" s="50">
        <f t="shared" si="9"/>
        <v>90</v>
      </c>
      <c r="AZ50" s="43">
        <f t="shared" si="10"/>
        <v>180</v>
      </c>
      <c r="BA50" s="45">
        <f t="shared" si="11"/>
        <v>-15.930000000000007</v>
      </c>
      <c r="BB50" s="46">
        <f t="shared" si="12"/>
        <v>0</v>
      </c>
      <c r="BC50" s="46">
        <f t="shared" si="13"/>
        <v>0</v>
      </c>
      <c r="BD50" s="46">
        <f>IF(OR(C50="OPEN",C50="RD"),SUMIF(J50:AX50,"x",Body!$A$6:$AO$6),SUMIF(J50:AX50,"x",Body!$A$2:$AO$2))</f>
        <v>275</v>
      </c>
      <c r="BE50" s="46">
        <f t="shared" si="14"/>
        <v>0</v>
      </c>
      <c r="BF50" s="47">
        <f t="shared" si="15"/>
        <v>164.07</v>
      </c>
      <c r="BG50" s="46">
        <f t="shared" si="16"/>
        <v>275</v>
      </c>
      <c r="BH50" s="1"/>
      <c r="BI50" s="1"/>
    </row>
    <row r="51" spans="1:61" s="2" customFormat="1" ht="15">
      <c r="A51" s="26" t="s">
        <v>130</v>
      </c>
      <c r="B51" s="27" t="s">
        <v>420</v>
      </c>
      <c r="C51" s="60" t="s">
        <v>144</v>
      </c>
      <c r="D51" t="s">
        <v>421</v>
      </c>
      <c r="E51" s="15" t="s">
        <v>132</v>
      </c>
      <c r="F51"/>
      <c r="G51" t="str">
        <f t="shared" si="17"/>
        <v>Dominka Bartová, Diego Lajola</v>
      </c>
      <c r="H51" s="57">
        <v>264.09</v>
      </c>
      <c r="I51" s="44"/>
      <c r="J51" s="35" t="s">
        <v>449</v>
      </c>
      <c r="K51" s="35" t="s">
        <v>449</v>
      </c>
      <c r="L51" s="35"/>
      <c r="M51" s="35"/>
      <c r="N51" s="35"/>
      <c r="O51" s="35"/>
      <c r="P51" s="35" t="s">
        <v>449</v>
      </c>
      <c r="Q51" s="35"/>
      <c r="R51" s="36"/>
      <c r="S51" s="48" t="s">
        <v>449</v>
      </c>
      <c r="T51" s="35" t="s">
        <v>449</v>
      </c>
      <c r="U51" s="35"/>
      <c r="V51" s="35"/>
      <c r="W51" s="35"/>
      <c r="X51" s="35"/>
      <c r="Y51" s="35"/>
      <c r="Z51" s="35"/>
      <c r="AA51" s="35"/>
      <c r="AB51" s="36"/>
      <c r="AC51" s="48"/>
      <c r="AD51" s="35"/>
      <c r="AE51" s="35"/>
      <c r="AF51" s="35" t="s">
        <v>449</v>
      </c>
      <c r="AG51" s="35"/>
      <c r="AH51" s="35"/>
      <c r="AI51" s="35"/>
      <c r="AJ51" s="35"/>
      <c r="AK51" s="35"/>
      <c r="AL51" s="36"/>
      <c r="AM51" s="48"/>
      <c r="AN51" s="35"/>
      <c r="AO51" s="35"/>
      <c r="AP51" s="35"/>
      <c r="AQ51" s="35"/>
      <c r="AR51" s="35"/>
      <c r="AS51" s="35"/>
      <c r="AT51" s="35"/>
      <c r="AU51" s="35"/>
      <c r="AV51" s="36"/>
      <c r="AW51" s="48" t="s">
        <v>449</v>
      </c>
      <c r="AX51" s="36" t="s">
        <v>449</v>
      </c>
      <c r="AY51" s="50">
        <f t="shared" si="9"/>
        <v>90</v>
      </c>
      <c r="AZ51" s="43">
        <f t="shared" si="10"/>
        <v>180</v>
      </c>
      <c r="BA51" s="45">
        <f t="shared" si="11"/>
        <v>-5.910000000000025</v>
      </c>
      <c r="BB51" s="46">
        <f t="shared" si="12"/>
        <v>0</v>
      </c>
      <c r="BC51" s="46">
        <f t="shared" si="13"/>
        <v>0</v>
      </c>
      <c r="BD51" s="46">
        <f>IF(OR(C51="OPEN",C51="RD"),SUMIF(J51:AX51,"x",Body!$A$6:$AO$6),SUMIF(J51:AX51,"x",Body!$A$2:$AO$2))</f>
        <v>310</v>
      </c>
      <c r="BE51" s="46">
        <f t="shared" si="14"/>
        <v>0</v>
      </c>
      <c r="BF51" s="47">
        <f t="shared" si="15"/>
        <v>174.08999999999997</v>
      </c>
      <c r="BG51" s="46">
        <f t="shared" si="16"/>
        <v>310</v>
      </c>
      <c r="BH51" s="1"/>
      <c r="BI51" s="1"/>
    </row>
    <row r="52" spans="1:61" s="2" customFormat="1" ht="15">
      <c r="A52" s="26" t="s">
        <v>422</v>
      </c>
      <c r="B52" s="27" t="s">
        <v>303</v>
      </c>
      <c r="C52" s="60" t="s">
        <v>144</v>
      </c>
      <c r="D52" t="s">
        <v>304</v>
      </c>
      <c r="E52" s="15" t="s">
        <v>132</v>
      </c>
      <c r="F52"/>
      <c r="G52" t="str">
        <f t="shared" si="17"/>
        <v>Tereza Šmelíková, Juraj Šmelík</v>
      </c>
      <c r="H52" s="57">
        <v>263.11</v>
      </c>
      <c r="I52" s="44"/>
      <c r="J52" s="35"/>
      <c r="K52" s="35"/>
      <c r="L52" s="35"/>
      <c r="M52" s="35" t="s">
        <v>449</v>
      </c>
      <c r="N52" s="35"/>
      <c r="O52" s="35"/>
      <c r="P52" s="35"/>
      <c r="Q52" s="35" t="s">
        <v>449</v>
      </c>
      <c r="R52" s="36" t="s">
        <v>449</v>
      </c>
      <c r="S52" s="48"/>
      <c r="T52" s="35"/>
      <c r="U52" s="35"/>
      <c r="V52" s="35"/>
      <c r="W52" s="35"/>
      <c r="X52" s="35" t="s">
        <v>449</v>
      </c>
      <c r="Y52" s="35" t="s">
        <v>449</v>
      </c>
      <c r="Z52" s="35"/>
      <c r="AA52" s="35"/>
      <c r="AB52" s="36"/>
      <c r="AC52" s="48"/>
      <c r="AD52" s="35"/>
      <c r="AE52" s="35"/>
      <c r="AF52" s="35"/>
      <c r="AG52" s="35"/>
      <c r="AH52" s="35"/>
      <c r="AI52" s="35"/>
      <c r="AJ52" s="35"/>
      <c r="AK52" s="35"/>
      <c r="AL52" s="36"/>
      <c r="AM52" s="48"/>
      <c r="AN52" s="35"/>
      <c r="AO52" s="35" t="s">
        <v>449</v>
      </c>
      <c r="AP52" s="35"/>
      <c r="AQ52" s="35" t="s">
        <v>449</v>
      </c>
      <c r="AR52" s="35" t="s">
        <v>449</v>
      </c>
      <c r="AS52" s="35"/>
      <c r="AT52" s="35"/>
      <c r="AU52" s="35"/>
      <c r="AV52" s="36" t="s">
        <v>449</v>
      </c>
      <c r="AW52" s="48"/>
      <c r="AX52" s="36" t="s">
        <v>449</v>
      </c>
      <c r="AY52" s="50">
        <f t="shared" si="9"/>
        <v>90</v>
      </c>
      <c r="AZ52" s="43">
        <f t="shared" si="10"/>
        <v>180</v>
      </c>
      <c r="BA52" s="45">
        <f t="shared" si="11"/>
        <v>-6.889999999999986</v>
      </c>
      <c r="BB52" s="46">
        <f t="shared" si="12"/>
        <v>0</v>
      </c>
      <c r="BC52" s="46">
        <f t="shared" si="13"/>
        <v>0</v>
      </c>
      <c r="BD52" s="46">
        <f>IF(OR(C52="OPEN",C52="RD"),SUMIF(J52:AX52,"x",Body!$A$6:$AO$6),SUMIF(J52:AX52,"x",Body!$A$2:$AO$2))</f>
        <v>390</v>
      </c>
      <c r="BE52" s="46">
        <f t="shared" si="14"/>
        <v>0</v>
      </c>
      <c r="BF52" s="47">
        <f t="shared" si="15"/>
        <v>173.11</v>
      </c>
      <c r="BG52" s="46">
        <f t="shared" si="16"/>
        <v>390</v>
      </c>
      <c r="BH52" s="1"/>
      <c r="BI52" s="1"/>
    </row>
    <row r="53" spans="1:61" s="2" customFormat="1" ht="15">
      <c r="A53" s="26" t="s">
        <v>396</v>
      </c>
      <c r="B53" s="27" t="s">
        <v>123</v>
      </c>
      <c r="C53" s="43" t="s">
        <v>124</v>
      </c>
      <c r="D53" t="s">
        <v>125</v>
      </c>
      <c r="E53" s="15" t="s">
        <v>126</v>
      </c>
      <c r="F53" t="s">
        <v>127</v>
      </c>
      <c r="G53" t="str">
        <f aca="true" t="shared" si="18" ref="G53:G68">D53&amp;", "&amp;F53</f>
        <v>Medard Féder, nml, Medard Féder, str</v>
      </c>
      <c r="H53" s="34">
        <v>264.46</v>
      </c>
      <c r="I53" s="44"/>
      <c r="J53" s="35" t="s">
        <v>449</v>
      </c>
      <c r="K53" s="35"/>
      <c r="L53" s="35"/>
      <c r="M53" s="35"/>
      <c r="N53" s="35"/>
      <c r="O53" s="35"/>
      <c r="P53" s="35"/>
      <c r="Q53" s="35"/>
      <c r="R53" s="36"/>
      <c r="S53" s="48" t="s">
        <v>449</v>
      </c>
      <c r="T53" s="35"/>
      <c r="U53" s="35"/>
      <c r="V53" s="35"/>
      <c r="W53" s="35" t="s">
        <v>449</v>
      </c>
      <c r="X53" s="35"/>
      <c r="Y53" s="35"/>
      <c r="Z53" s="35"/>
      <c r="AA53" s="35"/>
      <c r="AB53" s="36"/>
      <c r="AC53" s="48"/>
      <c r="AD53" s="35"/>
      <c r="AE53" s="35"/>
      <c r="AF53" s="35" t="s">
        <v>449</v>
      </c>
      <c r="AG53" s="35"/>
      <c r="AH53" s="35" t="s">
        <v>449</v>
      </c>
      <c r="AI53" s="35"/>
      <c r="AJ53" s="35"/>
      <c r="AK53" s="35"/>
      <c r="AL53" s="36" t="s">
        <v>449</v>
      </c>
      <c r="AM53" s="48"/>
      <c r="AN53" s="35" t="s">
        <v>449</v>
      </c>
      <c r="AO53" s="35"/>
      <c r="AP53" s="35"/>
      <c r="AQ53" s="35"/>
      <c r="AR53" s="35"/>
      <c r="AS53" s="35" t="s">
        <v>449</v>
      </c>
      <c r="AT53" s="35"/>
      <c r="AU53" s="35" t="s">
        <v>449</v>
      </c>
      <c r="AV53" s="36"/>
      <c r="AW53" s="48" t="s">
        <v>449</v>
      </c>
      <c r="AX53" s="36" t="s">
        <v>449</v>
      </c>
      <c r="AY53" s="50">
        <f aca="true" t="shared" si="19" ref="AY53:AY76">VLOOKUP(C53,kategorie,3,FALSE)</f>
        <v>90</v>
      </c>
      <c r="AZ53" s="43">
        <f aca="true" t="shared" si="20" ref="AZ53:AZ76">VLOOKUP(C53,kategorie,2,FALSE)</f>
        <v>180</v>
      </c>
      <c r="BA53" s="45">
        <f aca="true" t="shared" si="21" ref="BA53:BA76">BF53-AZ53</f>
        <v>-5.5400000000000205</v>
      </c>
      <c r="BB53" s="46">
        <f aca="true" t="shared" si="22" ref="BB53:BB76">IF(AND(BF53&gt;AZ53,BF53&lt;=AZ53+10),CEILING(BF53-AZ53,1)*2,0)</f>
        <v>0</v>
      </c>
      <c r="BC53" s="46">
        <f aca="true" t="shared" si="23" ref="BC53:BC76">IF(BF53&gt;AZ53+10,20+CEILING(BF53-10-AZ53,1)*10,0)</f>
        <v>0</v>
      </c>
      <c r="BD53" s="46">
        <f>IF(OR(C53="OPEN",C53="RD"),SUMIF(J53:AX53,"x",Body!$A$6:$AO$6),SUMIF(J53:AX53,"x",Body!$A$2:$AO$2))</f>
        <v>330</v>
      </c>
      <c r="BE53" s="46">
        <f aca="true" t="shared" si="24" ref="BE53:BE76">IF(BC53&gt;0,BC53,BB53)</f>
        <v>0</v>
      </c>
      <c r="BF53" s="47">
        <f aca="true" t="shared" si="25" ref="BF53:BF76">H53-AY53</f>
        <v>174.45999999999998</v>
      </c>
      <c r="BG53" s="46">
        <f aca="true" t="shared" si="26" ref="BG53:BG76">IF(H53&lt;&gt;"",IF(BA53&gt;30,"DISK",IF(ISERR(BD53-BE53),-999,BD53-BE53)),-999)</f>
        <v>330</v>
      </c>
      <c r="BH53" s="1"/>
      <c r="BI53" s="1"/>
    </row>
    <row r="54" spans="1:61" s="2" customFormat="1" ht="15">
      <c r="A54" s="26" t="s">
        <v>128</v>
      </c>
      <c r="B54" s="27" t="s">
        <v>58</v>
      </c>
      <c r="C54" s="60" t="s">
        <v>144</v>
      </c>
      <c r="D54" t="s">
        <v>58</v>
      </c>
      <c r="E54" s="15"/>
      <c r="F54"/>
      <c r="G54" t="str">
        <f>D54&amp;", "&amp;F54</f>
        <v>Táňa Grauzelová, </v>
      </c>
      <c r="H54" s="57">
        <v>268.55</v>
      </c>
      <c r="I54" s="44"/>
      <c r="J54" s="35"/>
      <c r="K54" s="35"/>
      <c r="L54" s="35"/>
      <c r="M54" s="35"/>
      <c r="N54" s="35" t="s">
        <v>449</v>
      </c>
      <c r="O54" s="35" t="s">
        <v>449</v>
      </c>
      <c r="P54" s="35"/>
      <c r="Q54" s="35"/>
      <c r="R54" s="36"/>
      <c r="S54" s="48"/>
      <c r="T54" s="35"/>
      <c r="U54" s="35"/>
      <c r="V54" s="35"/>
      <c r="W54" s="35"/>
      <c r="X54" s="35"/>
      <c r="Y54" s="35"/>
      <c r="Z54" s="35"/>
      <c r="AA54" s="35"/>
      <c r="AB54" s="36"/>
      <c r="AC54" s="48"/>
      <c r="AD54" s="35"/>
      <c r="AE54" s="35"/>
      <c r="AF54" s="35"/>
      <c r="AG54" s="35"/>
      <c r="AH54" s="35"/>
      <c r="AI54" s="35"/>
      <c r="AJ54" s="35"/>
      <c r="AK54" s="35"/>
      <c r="AL54" s="36"/>
      <c r="AM54" s="48"/>
      <c r="AN54" s="35"/>
      <c r="AO54" s="35" t="s">
        <v>449</v>
      </c>
      <c r="AP54" s="35"/>
      <c r="AQ54" s="35"/>
      <c r="AR54" s="35"/>
      <c r="AS54" s="35" t="s">
        <v>449</v>
      </c>
      <c r="AT54" s="35"/>
      <c r="AU54" s="35"/>
      <c r="AV54" s="36"/>
      <c r="AW54" s="48"/>
      <c r="AX54" s="36" t="s">
        <v>449</v>
      </c>
      <c r="AY54" s="50">
        <f>VLOOKUP(C54,kategorie,3,FALSE)</f>
        <v>90</v>
      </c>
      <c r="AZ54" s="43">
        <f>VLOOKUP(C54,kategorie,2,FALSE)</f>
        <v>180</v>
      </c>
      <c r="BA54" s="45">
        <f>BF54-AZ54</f>
        <v>-1.4499999999999886</v>
      </c>
      <c r="BB54" s="46">
        <f>IF(AND(BF54&gt;AZ54,BF54&lt;=AZ54+10),CEILING(BF54-AZ54,1)*2,0)</f>
        <v>0</v>
      </c>
      <c r="BC54" s="46">
        <f>IF(BF54&gt;AZ54+10,20+CEILING(BF54-10-AZ54,1)*10,0)</f>
        <v>0</v>
      </c>
      <c r="BD54" s="46">
        <f>IF(OR(C54="OPEN",C54="RD"),SUMIF(J54:AX54,"x",Body!$A$6:$AO$6),SUMIF(J54:AX54,"x",Body!$A$2:$AO$2))</f>
        <v>240</v>
      </c>
      <c r="BE54" s="46">
        <f>IF(BC54&gt;0,BC54,BB54)</f>
        <v>0</v>
      </c>
      <c r="BF54" s="47">
        <f>H54-AY54</f>
        <v>178.55</v>
      </c>
      <c r="BG54" s="46">
        <f>IF(H54&lt;&gt;"",IF(BA54&gt;30,"DISK",IF(ISERR(BD54-BE54),-999,BD54-BE54)),-999)</f>
        <v>240</v>
      </c>
      <c r="BH54" s="1"/>
      <c r="BI54" s="1"/>
    </row>
    <row r="55" spans="1:61" s="2" customFormat="1" ht="15">
      <c r="A55" s="26" t="s">
        <v>397</v>
      </c>
      <c r="B55" s="27" t="s">
        <v>159</v>
      </c>
      <c r="C55" s="60" t="s">
        <v>144</v>
      </c>
      <c r="D55" t="s">
        <v>160</v>
      </c>
      <c r="E55" s="15" t="s">
        <v>161</v>
      </c>
      <c r="F55" t="s">
        <v>162</v>
      </c>
      <c r="G55" t="str">
        <f t="shared" si="18"/>
        <v>Marián Mališ, Andrej Mališ</v>
      </c>
      <c r="H55" s="57">
        <v>280.34</v>
      </c>
      <c r="I55" s="44"/>
      <c r="J55" s="35" t="s">
        <v>449</v>
      </c>
      <c r="K55" s="35"/>
      <c r="L55" s="35"/>
      <c r="M55" s="35"/>
      <c r="N55" s="35"/>
      <c r="O55" s="35"/>
      <c r="P55" s="35"/>
      <c r="Q55" s="35"/>
      <c r="R55" s="36"/>
      <c r="S55" s="48" t="s">
        <v>449</v>
      </c>
      <c r="T55" s="35"/>
      <c r="U55" s="35"/>
      <c r="V55" s="35"/>
      <c r="W55" s="35"/>
      <c r="X55" s="35"/>
      <c r="Y55" s="35"/>
      <c r="Z55" s="35"/>
      <c r="AA55" s="35" t="s">
        <v>449</v>
      </c>
      <c r="AB55" s="36"/>
      <c r="AC55" s="48"/>
      <c r="AD55" s="35"/>
      <c r="AE55" s="35"/>
      <c r="AF55" s="35" t="s">
        <v>449</v>
      </c>
      <c r="AG55" s="35"/>
      <c r="AH55" s="35"/>
      <c r="AI55" s="35"/>
      <c r="AJ55" s="35"/>
      <c r="AK55" s="35"/>
      <c r="AL55" s="36" t="s">
        <v>449</v>
      </c>
      <c r="AM55" s="48"/>
      <c r="AN55" s="35" t="s">
        <v>449</v>
      </c>
      <c r="AO55" s="35"/>
      <c r="AP55" s="35" t="s">
        <v>449</v>
      </c>
      <c r="AQ55" s="35"/>
      <c r="AR55" s="35"/>
      <c r="AS55" s="35"/>
      <c r="AT55" s="35"/>
      <c r="AU55" s="35"/>
      <c r="AV55" s="36"/>
      <c r="AW55" s="48" t="s">
        <v>449</v>
      </c>
      <c r="AX55" s="36" t="s">
        <v>449</v>
      </c>
      <c r="AY55" s="50">
        <f t="shared" si="19"/>
        <v>90</v>
      </c>
      <c r="AZ55" s="43">
        <f t="shared" si="20"/>
        <v>180</v>
      </c>
      <c r="BA55" s="45">
        <f t="shared" si="21"/>
        <v>10.339999999999975</v>
      </c>
      <c r="BB55" s="46">
        <f t="shared" si="22"/>
        <v>0</v>
      </c>
      <c r="BC55" s="46">
        <f t="shared" si="23"/>
        <v>30</v>
      </c>
      <c r="BD55" s="46">
        <f>IF(OR(C55="OPEN",C55="RD"),SUMIF(J55:AX55,"x",Body!$A$6:$AO$6),SUMIF(J55:AX55,"x",Body!$A$2:$AO$2))</f>
        <v>315</v>
      </c>
      <c r="BE55" s="46">
        <f t="shared" si="24"/>
        <v>30</v>
      </c>
      <c r="BF55" s="47">
        <f t="shared" si="25"/>
        <v>190.33999999999997</v>
      </c>
      <c r="BG55" s="46">
        <f t="shared" si="26"/>
        <v>285</v>
      </c>
      <c r="BH55" s="1"/>
      <c r="BI55" s="1"/>
    </row>
    <row r="56" spans="1:59" ht="15">
      <c r="A56" s="26" t="s">
        <v>398</v>
      </c>
      <c r="B56" s="27" t="s">
        <v>196</v>
      </c>
      <c r="C56" s="44" t="s">
        <v>124</v>
      </c>
      <c r="D56" t="s">
        <v>197</v>
      </c>
      <c r="E56" s="15" t="s">
        <v>198</v>
      </c>
      <c r="F56" t="s">
        <v>199</v>
      </c>
      <c r="G56" t="str">
        <f t="shared" si="18"/>
        <v>Lubomir Tokar, Alica Tokarova</v>
      </c>
      <c r="H56" s="34">
        <v>258.38</v>
      </c>
      <c r="I56" s="44"/>
      <c r="J56" s="35" t="s">
        <v>449</v>
      </c>
      <c r="K56" s="35" t="s">
        <v>449</v>
      </c>
      <c r="L56" s="35" t="s">
        <v>449</v>
      </c>
      <c r="M56" s="35" t="s">
        <v>449</v>
      </c>
      <c r="N56" s="35"/>
      <c r="O56" s="35"/>
      <c r="P56" s="35"/>
      <c r="Q56" s="35"/>
      <c r="R56" s="36"/>
      <c r="S56" s="48" t="s">
        <v>449</v>
      </c>
      <c r="T56" s="35"/>
      <c r="U56" s="35"/>
      <c r="V56" s="35"/>
      <c r="W56" s="35" t="s">
        <v>449</v>
      </c>
      <c r="X56" s="35"/>
      <c r="Y56" s="35" t="s">
        <v>449</v>
      </c>
      <c r="Z56" s="35"/>
      <c r="AA56" s="35"/>
      <c r="AB56" s="36"/>
      <c r="AC56" s="48"/>
      <c r="AD56" s="35"/>
      <c r="AE56" s="35"/>
      <c r="AF56" s="35"/>
      <c r="AG56" s="35"/>
      <c r="AH56" s="35"/>
      <c r="AI56" s="35"/>
      <c r="AJ56" s="35"/>
      <c r="AK56" s="35"/>
      <c r="AL56" s="36"/>
      <c r="AM56" s="48"/>
      <c r="AN56" s="35"/>
      <c r="AO56" s="35"/>
      <c r="AP56" s="35" t="s">
        <v>449</v>
      </c>
      <c r="AQ56" s="35"/>
      <c r="AR56" s="35"/>
      <c r="AS56" s="35" t="s">
        <v>449</v>
      </c>
      <c r="AT56" s="35" t="s">
        <v>449</v>
      </c>
      <c r="AU56" s="35"/>
      <c r="AV56" s="36"/>
      <c r="AW56" s="48" t="s">
        <v>449</v>
      </c>
      <c r="AX56" s="36" t="s">
        <v>449</v>
      </c>
      <c r="AY56" s="50">
        <f t="shared" si="19"/>
        <v>90</v>
      </c>
      <c r="AZ56" s="43">
        <f t="shared" si="20"/>
        <v>180</v>
      </c>
      <c r="BA56" s="45">
        <f t="shared" si="21"/>
        <v>-11.620000000000005</v>
      </c>
      <c r="BB56" s="46">
        <f t="shared" si="22"/>
        <v>0</v>
      </c>
      <c r="BC56" s="46">
        <f t="shared" si="23"/>
        <v>0</v>
      </c>
      <c r="BD56" s="46">
        <f>IF(OR(C56="OPEN",C56="RD"),SUMIF(J56:AX56,"x",Body!$A$6:$AO$6),SUMIF(J56:AX56,"x",Body!$A$2:$AO$2))</f>
        <v>355</v>
      </c>
      <c r="BE56" s="46">
        <f t="shared" si="24"/>
        <v>0</v>
      </c>
      <c r="BF56" s="47">
        <f t="shared" si="25"/>
        <v>168.38</v>
      </c>
      <c r="BG56" s="46">
        <f t="shared" si="26"/>
        <v>355</v>
      </c>
    </row>
    <row r="57" spans="1:59" ht="15">
      <c r="A57" s="26" t="s">
        <v>399</v>
      </c>
      <c r="B57" s="27" t="s">
        <v>242</v>
      </c>
      <c r="C57" s="44" t="s">
        <v>124</v>
      </c>
      <c r="D57" t="s">
        <v>243</v>
      </c>
      <c r="E57" s="15" t="s">
        <v>198</v>
      </c>
      <c r="F57" t="s">
        <v>244</v>
      </c>
      <c r="G57" t="str">
        <f t="shared" si="18"/>
        <v>Peter Kocian, Oliver Kocian</v>
      </c>
      <c r="H57" s="34">
        <v>276.02</v>
      </c>
      <c r="I57" s="44"/>
      <c r="J57" s="35" t="s">
        <v>449</v>
      </c>
      <c r="K57" s="35"/>
      <c r="L57" s="35" t="s">
        <v>449</v>
      </c>
      <c r="M57" s="35" t="s">
        <v>449</v>
      </c>
      <c r="N57" s="35"/>
      <c r="O57" s="35"/>
      <c r="P57" s="35"/>
      <c r="Q57" s="35"/>
      <c r="R57" s="36"/>
      <c r="S57" s="48"/>
      <c r="T57" s="35"/>
      <c r="U57" s="35"/>
      <c r="V57" s="35"/>
      <c r="W57" s="35"/>
      <c r="X57" s="35"/>
      <c r="Y57" s="35" t="s">
        <v>449</v>
      </c>
      <c r="Z57" s="35"/>
      <c r="AA57" s="35"/>
      <c r="AB57" s="36"/>
      <c r="AC57" s="48"/>
      <c r="AD57" s="35"/>
      <c r="AE57" s="35"/>
      <c r="AF57" s="35"/>
      <c r="AG57" s="35"/>
      <c r="AH57" s="35"/>
      <c r="AI57" s="35"/>
      <c r="AJ57" s="35"/>
      <c r="AK57" s="35"/>
      <c r="AL57" s="36"/>
      <c r="AM57" s="48"/>
      <c r="AN57" s="35"/>
      <c r="AO57" s="35"/>
      <c r="AP57" s="35" t="s">
        <v>449</v>
      </c>
      <c r="AQ57" s="35"/>
      <c r="AR57" s="35"/>
      <c r="AS57" s="35"/>
      <c r="AT57" s="35"/>
      <c r="AU57" s="35"/>
      <c r="AV57" s="36"/>
      <c r="AW57" s="48" t="s">
        <v>449</v>
      </c>
      <c r="AX57" s="36" t="s">
        <v>449</v>
      </c>
      <c r="AY57" s="50">
        <f t="shared" si="19"/>
        <v>90</v>
      </c>
      <c r="AZ57" s="43">
        <f t="shared" si="20"/>
        <v>180</v>
      </c>
      <c r="BA57" s="45">
        <f t="shared" si="21"/>
        <v>6.019999999999982</v>
      </c>
      <c r="BB57" s="46">
        <f t="shared" si="22"/>
        <v>14</v>
      </c>
      <c r="BC57" s="46">
        <f t="shared" si="23"/>
        <v>0</v>
      </c>
      <c r="BD57" s="46">
        <f>IF(OR(C57="OPEN",C57="RD"),SUMIF(J57:AX57,"x",Body!$A$6:$AO$6),SUMIF(J57:AX57,"x",Body!$A$2:$AO$2))</f>
        <v>220</v>
      </c>
      <c r="BE57" s="46">
        <f t="shared" si="24"/>
        <v>14</v>
      </c>
      <c r="BF57" s="47">
        <f t="shared" si="25"/>
        <v>186.01999999999998</v>
      </c>
      <c r="BG57" s="46">
        <f t="shared" si="26"/>
        <v>206</v>
      </c>
    </row>
    <row r="58" spans="1:59" ht="15">
      <c r="A58" s="26" t="s">
        <v>400</v>
      </c>
      <c r="B58" s="27" t="s">
        <v>253</v>
      </c>
      <c r="C58" s="44" t="s">
        <v>124</v>
      </c>
      <c r="D58" t="s">
        <v>254</v>
      </c>
      <c r="E58" s="15" t="s">
        <v>255</v>
      </c>
      <c r="F58" t="s">
        <v>57</v>
      </c>
      <c r="G58" t="str">
        <f t="shared" si="18"/>
        <v>Žofia Kováčová, Ondrej Kováč</v>
      </c>
      <c r="H58" s="34">
        <v>244.49</v>
      </c>
      <c r="I58" s="44"/>
      <c r="J58" s="35" t="s">
        <v>449</v>
      </c>
      <c r="K58" s="35"/>
      <c r="L58" s="35"/>
      <c r="M58" s="35" t="s">
        <v>449</v>
      </c>
      <c r="N58" s="35"/>
      <c r="O58" s="35"/>
      <c r="P58" s="35"/>
      <c r="Q58" s="35"/>
      <c r="R58" s="36"/>
      <c r="S58" s="48" t="s">
        <v>449</v>
      </c>
      <c r="T58" s="35"/>
      <c r="U58" s="35"/>
      <c r="V58" s="35"/>
      <c r="W58" s="35"/>
      <c r="X58" s="35"/>
      <c r="Y58" s="35" t="s">
        <v>449</v>
      </c>
      <c r="Z58" s="35"/>
      <c r="AA58" s="35"/>
      <c r="AB58" s="36"/>
      <c r="AC58" s="48"/>
      <c r="AD58" s="35"/>
      <c r="AE58" s="35"/>
      <c r="AF58" s="35"/>
      <c r="AG58" s="35"/>
      <c r="AH58" s="35"/>
      <c r="AI58" s="35"/>
      <c r="AJ58" s="35"/>
      <c r="AK58" s="35"/>
      <c r="AL58" s="36"/>
      <c r="AM58" s="48"/>
      <c r="AN58" s="35"/>
      <c r="AO58" s="35"/>
      <c r="AP58" s="35" t="s">
        <v>449</v>
      </c>
      <c r="AQ58" s="35"/>
      <c r="AR58" s="35"/>
      <c r="AS58" s="35" t="s">
        <v>449</v>
      </c>
      <c r="AT58" s="35"/>
      <c r="AU58" s="35"/>
      <c r="AV58" s="36"/>
      <c r="AW58" s="48" t="s">
        <v>449</v>
      </c>
      <c r="AX58" s="36" t="s">
        <v>449</v>
      </c>
      <c r="AY58" s="50">
        <f t="shared" si="19"/>
        <v>90</v>
      </c>
      <c r="AZ58" s="43">
        <f t="shared" si="20"/>
        <v>180</v>
      </c>
      <c r="BA58" s="45">
        <f t="shared" si="21"/>
        <v>-25.50999999999999</v>
      </c>
      <c r="BB58" s="46">
        <f t="shared" si="22"/>
        <v>0</v>
      </c>
      <c r="BC58" s="46">
        <f t="shared" si="23"/>
        <v>0</v>
      </c>
      <c r="BD58" s="46">
        <f>IF(OR(C58="OPEN",C58="RD"),SUMIF(J58:AX58,"x",Body!$A$6:$AO$6),SUMIF(J58:AX58,"x",Body!$A$2:$AO$2))</f>
        <v>250</v>
      </c>
      <c r="BE58" s="46">
        <f t="shared" si="24"/>
        <v>0</v>
      </c>
      <c r="BF58" s="47">
        <f t="shared" si="25"/>
        <v>154.49</v>
      </c>
      <c r="BG58" s="46">
        <f t="shared" si="26"/>
        <v>250</v>
      </c>
    </row>
    <row r="59" spans="1:59" ht="15">
      <c r="A59" s="26" t="s">
        <v>401</v>
      </c>
      <c r="B59" s="27" t="s">
        <v>46</v>
      </c>
      <c r="C59" s="44" t="s">
        <v>124</v>
      </c>
      <c r="D59" t="s">
        <v>47</v>
      </c>
      <c r="E59" s="15" t="s">
        <v>256</v>
      </c>
      <c r="F59" t="s">
        <v>48</v>
      </c>
      <c r="G59" t="str">
        <f t="shared" si="18"/>
        <v>Andrej Dubovský, Miroslav Dubovský</v>
      </c>
      <c r="H59" s="37">
        <v>286.13</v>
      </c>
      <c r="I59" s="44"/>
      <c r="J59" s="35"/>
      <c r="K59" s="35"/>
      <c r="L59" s="35"/>
      <c r="M59" s="35"/>
      <c r="N59" s="35"/>
      <c r="O59" s="35"/>
      <c r="P59" s="35"/>
      <c r="Q59" s="35" t="s">
        <v>449</v>
      </c>
      <c r="R59" s="36" t="s">
        <v>449</v>
      </c>
      <c r="S59" s="48"/>
      <c r="T59" s="35"/>
      <c r="U59" s="35" t="s">
        <v>449</v>
      </c>
      <c r="V59" s="35"/>
      <c r="W59" s="35"/>
      <c r="X59" s="35" t="s">
        <v>449</v>
      </c>
      <c r="Y59" s="35" t="s">
        <v>449</v>
      </c>
      <c r="Z59" s="35"/>
      <c r="AA59" s="35"/>
      <c r="AB59" s="36"/>
      <c r="AC59" s="48"/>
      <c r="AD59" s="35"/>
      <c r="AE59" s="35"/>
      <c r="AF59" s="35"/>
      <c r="AG59" s="35"/>
      <c r="AH59" s="35"/>
      <c r="AI59" s="35"/>
      <c r="AJ59" s="35"/>
      <c r="AK59" s="35"/>
      <c r="AL59" s="36"/>
      <c r="AM59" s="48"/>
      <c r="AN59" s="35"/>
      <c r="AO59" s="35" t="s">
        <v>449</v>
      </c>
      <c r="AP59" s="35"/>
      <c r="AQ59" s="35" t="s">
        <v>449</v>
      </c>
      <c r="AR59" s="35" t="s">
        <v>449</v>
      </c>
      <c r="AS59" s="35"/>
      <c r="AT59" s="35"/>
      <c r="AU59" s="35"/>
      <c r="AV59" s="36" t="s">
        <v>449</v>
      </c>
      <c r="AW59" s="48"/>
      <c r="AX59" s="36" t="s">
        <v>449</v>
      </c>
      <c r="AY59" s="50">
        <f t="shared" si="19"/>
        <v>90</v>
      </c>
      <c r="AZ59" s="43">
        <f t="shared" si="20"/>
        <v>180</v>
      </c>
      <c r="BA59" s="45">
        <f t="shared" si="21"/>
        <v>16.129999999999995</v>
      </c>
      <c r="BB59" s="46">
        <f t="shared" si="22"/>
        <v>0</v>
      </c>
      <c r="BC59" s="46">
        <f t="shared" si="23"/>
        <v>90</v>
      </c>
      <c r="BD59" s="46">
        <f>IF(OR(C59="OPEN",C59="RD"),SUMIF(J59:AX59,"x",Body!$A$6:$AO$6),SUMIF(J59:AX59,"x",Body!$A$2:$AO$2))</f>
        <v>435</v>
      </c>
      <c r="BE59" s="46">
        <f t="shared" si="24"/>
        <v>90</v>
      </c>
      <c r="BF59" s="47">
        <f t="shared" si="25"/>
        <v>196.13</v>
      </c>
      <c r="BG59" s="46">
        <f t="shared" si="26"/>
        <v>345</v>
      </c>
    </row>
    <row r="60" spans="1:59" ht="15">
      <c r="A60" s="26" t="s">
        <v>402</v>
      </c>
      <c r="B60" s="27" t="s">
        <v>268</v>
      </c>
      <c r="C60" s="44" t="s">
        <v>124</v>
      </c>
      <c r="D60" t="s">
        <v>52</v>
      </c>
      <c r="E60" s="15" t="s">
        <v>269</v>
      </c>
      <c r="F60" t="s">
        <v>270</v>
      </c>
      <c r="G60" t="str">
        <f t="shared" si="18"/>
        <v>Jakub Schenk, Robert Schenk</v>
      </c>
      <c r="H60" s="37">
        <v>279</v>
      </c>
      <c r="I60" s="44"/>
      <c r="J60" s="35" t="s">
        <v>449</v>
      </c>
      <c r="K60" s="35"/>
      <c r="L60" s="35"/>
      <c r="M60" s="35"/>
      <c r="N60" s="35" t="s">
        <v>449</v>
      </c>
      <c r="O60" s="35" t="s">
        <v>449</v>
      </c>
      <c r="P60" s="35" t="s">
        <v>449</v>
      </c>
      <c r="Q60" s="35"/>
      <c r="R60" s="36"/>
      <c r="S60" s="48"/>
      <c r="T60" s="35"/>
      <c r="U60" s="35"/>
      <c r="V60" s="35"/>
      <c r="W60" s="35" t="s">
        <v>449</v>
      </c>
      <c r="X60" s="35"/>
      <c r="Y60" s="35"/>
      <c r="Z60" s="35"/>
      <c r="AA60" s="35"/>
      <c r="AB60" s="36"/>
      <c r="AC60" s="48"/>
      <c r="AD60" s="35"/>
      <c r="AE60" s="35" t="s">
        <v>449</v>
      </c>
      <c r="AF60" s="35"/>
      <c r="AG60" s="35" t="s">
        <v>449</v>
      </c>
      <c r="AH60" s="35"/>
      <c r="AI60" s="35"/>
      <c r="AJ60" s="35"/>
      <c r="AK60" s="35"/>
      <c r="AL60" s="36"/>
      <c r="AM60" s="48"/>
      <c r="AN60" s="35"/>
      <c r="AO60" s="35"/>
      <c r="AP60" s="35" t="s">
        <v>449</v>
      </c>
      <c r="AQ60" s="35"/>
      <c r="AR60" s="35"/>
      <c r="AS60" s="35" t="s">
        <v>449</v>
      </c>
      <c r="AT60" s="35"/>
      <c r="AU60" s="35"/>
      <c r="AV60" s="36"/>
      <c r="AW60" s="48"/>
      <c r="AX60" s="36" t="s">
        <v>449</v>
      </c>
      <c r="AY60" s="50">
        <f t="shared" si="19"/>
        <v>90</v>
      </c>
      <c r="AZ60" s="43">
        <f t="shared" si="20"/>
        <v>180</v>
      </c>
      <c r="BA60" s="45">
        <f t="shared" si="21"/>
        <v>9</v>
      </c>
      <c r="BB60" s="46">
        <f t="shared" si="22"/>
        <v>18</v>
      </c>
      <c r="BC60" s="46">
        <f t="shared" si="23"/>
        <v>0</v>
      </c>
      <c r="BD60" s="46">
        <f>IF(OR(C60="OPEN",C60="RD"),SUMIF(J60:AX60,"x",Body!$A$6:$AO$6),SUMIF(J60:AX60,"x",Body!$A$2:$AO$2))</f>
        <v>400</v>
      </c>
      <c r="BE60" s="46">
        <f t="shared" si="24"/>
        <v>18</v>
      </c>
      <c r="BF60" s="47">
        <f t="shared" si="25"/>
        <v>189</v>
      </c>
      <c r="BG60" s="46">
        <f t="shared" si="26"/>
        <v>382</v>
      </c>
    </row>
    <row r="61" spans="1:59" ht="15">
      <c r="A61" s="26" t="s">
        <v>403</v>
      </c>
      <c r="B61" s="27" t="s">
        <v>49</v>
      </c>
      <c r="C61" s="44" t="s">
        <v>124</v>
      </c>
      <c r="D61" t="s">
        <v>50</v>
      </c>
      <c r="E61" s="15" t="s">
        <v>255</v>
      </c>
      <c r="F61" t="s">
        <v>51</v>
      </c>
      <c r="G61" t="str">
        <f t="shared" si="18"/>
        <v>Viktor Kotuliak, Ivan Kotuliak</v>
      </c>
      <c r="H61" s="34">
        <v>267.11</v>
      </c>
      <c r="I61" s="44"/>
      <c r="J61" s="35" t="s">
        <v>449</v>
      </c>
      <c r="K61" s="35" t="s">
        <v>449</v>
      </c>
      <c r="L61" s="35" t="s">
        <v>449</v>
      </c>
      <c r="M61" s="35" t="s">
        <v>449</v>
      </c>
      <c r="N61" s="35"/>
      <c r="O61" s="35"/>
      <c r="P61" s="35"/>
      <c r="Q61" s="35"/>
      <c r="R61" s="36"/>
      <c r="S61" s="48"/>
      <c r="T61" s="35"/>
      <c r="U61" s="35"/>
      <c r="V61" s="35"/>
      <c r="W61" s="35" t="s">
        <v>449</v>
      </c>
      <c r="X61" s="35"/>
      <c r="Y61" s="35"/>
      <c r="Z61" s="35"/>
      <c r="AA61" s="35"/>
      <c r="AB61" s="36"/>
      <c r="AC61" s="48"/>
      <c r="AD61" s="35"/>
      <c r="AE61" s="35"/>
      <c r="AF61" s="35"/>
      <c r="AG61" s="35"/>
      <c r="AH61" s="35"/>
      <c r="AI61" s="35"/>
      <c r="AJ61" s="35"/>
      <c r="AK61" s="35"/>
      <c r="AL61" s="36"/>
      <c r="AM61" s="48"/>
      <c r="AN61" s="35"/>
      <c r="AO61" s="35"/>
      <c r="AP61" s="35" t="s">
        <v>449</v>
      </c>
      <c r="AQ61" s="35"/>
      <c r="AR61" s="35"/>
      <c r="AS61" s="35" t="s">
        <v>449</v>
      </c>
      <c r="AT61" s="35"/>
      <c r="AU61" s="35"/>
      <c r="AV61" s="36"/>
      <c r="AW61" s="48"/>
      <c r="AX61" s="36" t="s">
        <v>449</v>
      </c>
      <c r="AY61" s="50">
        <f t="shared" si="19"/>
        <v>90</v>
      </c>
      <c r="AZ61" s="43">
        <f t="shared" si="20"/>
        <v>180</v>
      </c>
      <c r="BA61" s="45">
        <f t="shared" si="21"/>
        <v>-2.8899999999999864</v>
      </c>
      <c r="BB61" s="46">
        <f t="shared" si="22"/>
        <v>0</v>
      </c>
      <c r="BC61" s="46">
        <f t="shared" si="23"/>
        <v>0</v>
      </c>
      <c r="BD61" s="46">
        <f>IF(OR(C61="OPEN",C61="RD"),SUMIF(J61:AX61,"x",Body!$A$6:$AO$6),SUMIF(J61:AX61,"x",Body!$A$2:$AO$2))</f>
        <v>290</v>
      </c>
      <c r="BE61" s="46">
        <f t="shared" si="24"/>
        <v>0</v>
      </c>
      <c r="BF61" s="47">
        <f t="shared" si="25"/>
        <v>177.11</v>
      </c>
      <c r="BG61" s="46">
        <f t="shared" si="26"/>
        <v>290</v>
      </c>
    </row>
    <row r="62" spans="1:59" ht="15">
      <c r="A62" s="26" t="s">
        <v>404</v>
      </c>
      <c r="B62" s="27" t="s">
        <v>56</v>
      </c>
      <c r="C62" s="44" t="s">
        <v>124</v>
      </c>
      <c r="D62" t="s">
        <v>274</v>
      </c>
      <c r="E62" s="15" t="s">
        <v>275</v>
      </c>
      <c r="F62" t="s">
        <v>273</v>
      </c>
      <c r="G62" t="str">
        <f t="shared" si="18"/>
        <v>Lea Kotuliaková, Petra Kotuliaková</v>
      </c>
      <c r="H62" s="34">
        <v>199.27</v>
      </c>
      <c r="I62" s="44"/>
      <c r="J62" s="35"/>
      <c r="K62" s="35"/>
      <c r="L62" s="35"/>
      <c r="M62" s="35" t="s">
        <v>449</v>
      </c>
      <c r="N62" s="35"/>
      <c r="O62" s="35"/>
      <c r="P62" s="35"/>
      <c r="Q62" s="35"/>
      <c r="R62" s="36"/>
      <c r="S62" s="48"/>
      <c r="T62" s="35"/>
      <c r="U62" s="35"/>
      <c r="V62" s="35"/>
      <c r="W62" s="35"/>
      <c r="X62" s="35"/>
      <c r="Y62" s="35" t="s">
        <v>449</v>
      </c>
      <c r="Z62" s="35"/>
      <c r="AA62" s="35"/>
      <c r="AB62" s="36"/>
      <c r="AC62" s="48"/>
      <c r="AD62" s="35"/>
      <c r="AE62" s="35"/>
      <c r="AF62" s="35"/>
      <c r="AG62" s="35"/>
      <c r="AH62" s="35"/>
      <c r="AI62" s="35"/>
      <c r="AJ62" s="35"/>
      <c r="AK62" s="35"/>
      <c r="AL62" s="36"/>
      <c r="AM62" s="48"/>
      <c r="AN62" s="35"/>
      <c r="AO62" s="35"/>
      <c r="AP62" s="35"/>
      <c r="AQ62" s="35"/>
      <c r="AR62" s="35"/>
      <c r="AS62" s="35" t="s">
        <v>449</v>
      </c>
      <c r="AT62" s="35" t="s">
        <v>449</v>
      </c>
      <c r="AU62" s="35"/>
      <c r="AV62" s="36"/>
      <c r="AW62" s="48"/>
      <c r="AX62" s="36" t="s">
        <v>449</v>
      </c>
      <c r="AY62" s="50">
        <f t="shared" si="19"/>
        <v>90</v>
      </c>
      <c r="AZ62" s="43">
        <f t="shared" si="20"/>
        <v>180</v>
      </c>
      <c r="BA62" s="45">
        <f t="shared" si="21"/>
        <v>-70.72999999999999</v>
      </c>
      <c r="BB62" s="46">
        <f t="shared" si="22"/>
        <v>0</v>
      </c>
      <c r="BC62" s="46">
        <f t="shared" si="23"/>
        <v>0</v>
      </c>
      <c r="BD62" s="46">
        <f>IF(OR(C62="OPEN",C62="RD"),SUMIF(J62:AX62,"x",Body!$A$6:$AO$6),SUMIF(J62:AX62,"x",Body!$A$2:$AO$2))</f>
        <v>175</v>
      </c>
      <c r="BE62" s="46">
        <f t="shared" si="24"/>
        <v>0</v>
      </c>
      <c r="BF62" s="47">
        <f t="shared" si="25"/>
        <v>109.27000000000001</v>
      </c>
      <c r="BG62" s="46">
        <f t="shared" si="26"/>
        <v>175</v>
      </c>
    </row>
    <row r="63" spans="1:59" ht="15">
      <c r="A63" s="26" t="s">
        <v>405</v>
      </c>
      <c r="B63" s="27" t="s">
        <v>53</v>
      </c>
      <c r="C63" s="44" t="s">
        <v>124</v>
      </c>
      <c r="D63" t="s">
        <v>54</v>
      </c>
      <c r="E63" s="15" t="s">
        <v>276</v>
      </c>
      <c r="F63" t="s">
        <v>55</v>
      </c>
      <c r="G63" t="str">
        <f t="shared" si="18"/>
        <v>Marek Urban, Matej Urban</v>
      </c>
      <c r="H63" s="34">
        <v>277.39</v>
      </c>
      <c r="I63" s="44"/>
      <c r="J63" s="35"/>
      <c r="K63" s="35"/>
      <c r="L63" s="35"/>
      <c r="M63" s="35"/>
      <c r="N63" s="35" t="s">
        <v>449</v>
      </c>
      <c r="O63" s="35" t="s">
        <v>449</v>
      </c>
      <c r="P63" s="35" t="s">
        <v>449</v>
      </c>
      <c r="Q63" s="35"/>
      <c r="R63" s="36"/>
      <c r="S63" s="48" t="s">
        <v>449</v>
      </c>
      <c r="T63" s="35"/>
      <c r="U63" s="35"/>
      <c r="V63" s="35"/>
      <c r="W63" s="35"/>
      <c r="X63" s="35"/>
      <c r="Y63" s="35"/>
      <c r="Z63" s="35"/>
      <c r="AA63" s="35"/>
      <c r="AB63" s="36"/>
      <c r="AC63" s="48"/>
      <c r="AD63" s="35"/>
      <c r="AE63" s="35" t="s">
        <v>449</v>
      </c>
      <c r="AF63" s="35" t="s">
        <v>449</v>
      </c>
      <c r="AG63" s="35" t="s">
        <v>449</v>
      </c>
      <c r="AH63" s="35"/>
      <c r="AI63" s="35"/>
      <c r="AJ63" s="35"/>
      <c r="AK63" s="35"/>
      <c r="AL63" s="36"/>
      <c r="AM63" s="48"/>
      <c r="AN63" s="35"/>
      <c r="AO63" s="35"/>
      <c r="AP63" s="35"/>
      <c r="AQ63" s="35"/>
      <c r="AR63" s="35"/>
      <c r="AS63" s="35" t="s">
        <v>449</v>
      </c>
      <c r="AT63" s="35"/>
      <c r="AU63" s="35"/>
      <c r="AV63" s="36"/>
      <c r="AW63" s="48"/>
      <c r="AX63" s="36" t="s">
        <v>449</v>
      </c>
      <c r="AY63" s="50">
        <f t="shared" si="19"/>
        <v>90</v>
      </c>
      <c r="AZ63" s="43">
        <f t="shared" si="20"/>
        <v>180</v>
      </c>
      <c r="BA63" s="45">
        <f t="shared" si="21"/>
        <v>7.389999999999986</v>
      </c>
      <c r="BB63" s="46">
        <f t="shared" si="22"/>
        <v>16</v>
      </c>
      <c r="BC63" s="46">
        <f t="shared" si="23"/>
        <v>0</v>
      </c>
      <c r="BD63" s="46">
        <f>IF(OR(C63="OPEN",C63="RD"),SUMIF(J63:AX63,"x",Body!$A$6:$AO$6),SUMIF(J63:AX63,"x",Body!$A$2:$AO$2))</f>
        <v>330</v>
      </c>
      <c r="BE63" s="46">
        <f t="shared" si="24"/>
        <v>16</v>
      </c>
      <c r="BF63" s="47">
        <f t="shared" si="25"/>
        <v>187.39</v>
      </c>
      <c r="BG63" s="46">
        <f t="shared" si="26"/>
        <v>314</v>
      </c>
    </row>
    <row r="64" spans="1:59" ht="15">
      <c r="A64" s="26" t="s">
        <v>406</v>
      </c>
      <c r="B64" s="27" t="s">
        <v>279</v>
      </c>
      <c r="C64" s="44" t="s">
        <v>124</v>
      </c>
      <c r="D64" t="s">
        <v>281</v>
      </c>
      <c r="E64" s="15" t="s">
        <v>282</v>
      </c>
      <c r="F64" t="s">
        <v>280</v>
      </c>
      <c r="G64" t="str">
        <f t="shared" si="18"/>
        <v>Martin Černík, Tomáš Černík</v>
      </c>
      <c r="H64" s="34">
        <v>286.16</v>
      </c>
      <c r="I64" s="44"/>
      <c r="J64" s="35" t="s">
        <v>449</v>
      </c>
      <c r="K64" s="35"/>
      <c r="L64" s="35"/>
      <c r="M64" s="35"/>
      <c r="N64" s="35"/>
      <c r="O64" s="35"/>
      <c r="P64" s="35"/>
      <c r="Q64" s="35"/>
      <c r="R64" s="36"/>
      <c r="S64" s="48" t="s">
        <v>449</v>
      </c>
      <c r="T64" s="35"/>
      <c r="U64" s="35"/>
      <c r="V64" s="35"/>
      <c r="W64" s="35" t="s">
        <v>449</v>
      </c>
      <c r="X64" s="35"/>
      <c r="Y64" s="35" t="s">
        <v>449</v>
      </c>
      <c r="Z64" s="35"/>
      <c r="AA64" s="35"/>
      <c r="AB64" s="36"/>
      <c r="AC64" s="48"/>
      <c r="AD64" s="35"/>
      <c r="AE64" s="35"/>
      <c r="AF64" s="35" t="s">
        <v>449</v>
      </c>
      <c r="AG64" s="35"/>
      <c r="AH64" s="35"/>
      <c r="AI64" s="35"/>
      <c r="AJ64" s="35"/>
      <c r="AK64" s="35"/>
      <c r="AL64" s="36"/>
      <c r="AM64" s="48"/>
      <c r="AN64" s="35" t="s">
        <v>449</v>
      </c>
      <c r="AO64" s="35"/>
      <c r="AP64" s="35" t="s">
        <v>449</v>
      </c>
      <c r="AQ64" s="35"/>
      <c r="AR64" s="35"/>
      <c r="AS64" s="35" t="s">
        <v>449</v>
      </c>
      <c r="AT64" s="35" t="s">
        <v>449</v>
      </c>
      <c r="AU64" s="35"/>
      <c r="AV64" s="36"/>
      <c r="AW64" s="48"/>
      <c r="AX64" s="36" t="s">
        <v>449</v>
      </c>
      <c r="AY64" s="50">
        <f t="shared" si="19"/>
        <v>90</v>
      </c>
      <c r="AZ64" s="43">
        <f t="shared" si="20"/>
        <v>180</v>
      </c>
      <c r="BA64" s="45">
        <f t="shared" si="21"/>
        <v>16.160000000000025</v>
      </c>
      <c r="BB64" s="46">
        <f t="shared" si="22"/>
        <v>0</v>
      </c>
      <c r="BC64" s="46">
        <f t="shared" si="23"/>
        <v>90</v>
      </c>
      <c r="BD64" s="46">
        <f>IF(OR(C64="OPEN",C64="RD"),SUMIF(J64:AX64,"x",Body!$A$6:$AO$6),SUMIF(J64:AX64,"x",Body!$A$2:$AO$2))</f>
        <v>315</v>
      </c>
      <c r="BE64" s="46">
        <f t="shared" si="24"/>
        <v>90</v>
      </c>
      <c r="BF64" s="47">
        <f t="shared" si="25"/>
        <v>196.16000000000003</v>
      </c>
      <c r="BG64" s="46">
        <f t="shared" si="26"/>
        <v>225</v>
      </c>
    </row>
    <row r="65" spans="1:59" ht="15">
      <c r="A65" s="26" t="s">
        <v>407</v>
      </c>
      <c r="B65" s="27" t="s">
        <v>294</v>
      </c>
      <c r="C65" s="44" t="s">
        <v>124</v>
      </c>
      <c r="D65" t="s">
        <v>295</v>
      </c>
      <c r="E65" s="15" t="s">
        <v>229</v>
      </c>
      <c r="F65" t="s">
        <v>296</v>
      </c>
      <c r="G65" t="str">
        <f t="shared" si="18"/>
        <v>Tothova Branislava, Tothova Alzbeta</v>
      </c>
      <c r="H65" s="34">
        <v>248.5</v>
      </c>
      <c r="I65" s="44"/>
      <c r="J65" s="35" t="s">
        <v>449</v>
      </c>
      <c r="K65" s="35" t="s">
        <v>449</v>
      </c>
      <c r="L65" s="35"/>
      <c r="M65" s="35"/>
      <c r="N65" s="35"/>
      <c r="O65" s="35"/>
      <c r="P65" s="35"/>
      <c r="Q65" s="35"/>
      <c r="R65" s="36"/>
      <c r="S65" s="48" t="s">
        <v>449</v>
      </c>
      <c r="T65" s="35"/>
      <c r="U65" s="35"/>
      <c r="V65" s="35"/>
      <c r="W65" s="35" t="s">
        <v>449</v>
      </c>
      <c r="X65" s="35"/>
      <c r="Y65" s="35" t="s">
        <v>449</v>
      </c>
      <c r="Z65" s="35"/>
      <c r="AA65" s="35"/>
      <c r="AB65" s="36"/>
      <c r="AC65" s="48"/>
      <c r="AD65" s="35"/>
      <c r="AE65" s="35"/>
      <c r="AF65" s="35"/>
      <c r="AG65" s="35"/>
      <c r="AH65" s="35"/>
      <c r="AI65" s="35"/>
      <c r="AJ65" s="35"/>
      <c r="AK65" s="35"/>
      <c r="AL65" s="36"/>
      <c r="AM65" s="48"/>
      <c r="AN65" s="35" t="s">
        <v>449</v>
      </c>
      <c r="AO65" s="35"/>
      <c r="AP65" s="35"/>
      <c r="AQ65" s="35"/>
      <c r="AR65" s="35"/>
      <c r="AS65" s="35" t="s">
        <v>449</v>
      </c>
      <c r="AT65" s="35" t="s">
        <v>449</v>
      </c>
      <c r="AU65" s="35"/>
      <c r="AV65" s="36"/>
      <c r="AW65" s="48" t="s">
        <v>449</v>
      </c>
      <c r="AX65" s="36" t="s">
        <v>449</v>
      </c>
      <c r="AY65" s="50">
        <f t="shared" si="19"/>
        <v>90</v>
      </c>
      <c r="AZ65" s="43">
        <f t="shared" si="20"/>
        <v>180</v>
      </c>
      <c r="BA65" s="45">
        <f t="shared" si="21"/>
        <v>-21.5</v>
      </c>
      <c r="BB65" s="46">
        <f t="shared" si="22"/>
        <v>0</v>
      </c>
      <c r="BC65" s="46">
        <f t="shared" si="23"/>
        <v>0</v>
      </c>
      <c r="BD65" s="46">
        <f>IF(OR(C65="OPEN",C65="RD"),SUMIF(J65:AX65,"x",Body!$A$6:$AO$6),SUMIF(J65:AX65,"x",Body!$A$2:$AO$2))</f>
        <v>305</v>
      </c>
      <c r="BE65" s="46">
        <f t="shared" si="24"/>
        <v>0</v>
      </c>
      <c r="BF65" s="47">
        <f t="shared" si="25"/>
        <v>158.5</v>
      </c>
      <c r="BG65" s="46">
        <f t="shared" si="26"/>
        <v>305</v>
      </c>
    </row>
    <row r="66" spans="1:59" ht="15">
      <c r="A66" s="26" t="s">
        <v>408</v>
      </c>
      <c r="B66" s="27" t="s">
        <v>297</v>
      </c>
      <c r="C66" s="44" t="s">
        <v>124</v>
      </c>
      <c r="D66" t="s">
        <v>298</v>
      </c>
      <c r="E66" s="15" t="s">
        <v>299</v>
      </c>
      <c r="F66" t="s">
        <v>300</v>
      </c>
      <c r="G66" t="str">
        <f t="shared" si="18"/>
        <v>Toth Jozef, Tothova Tereza</v>
      </c>
      <c r="H66" s="34">
        <v>198.21</v>
      </c>
      <c r="I66" s="44"/>
      <c r="J66" s="35"/>
      <c r="K66" s="35" t="s">
        <v>449</v>
      </c>
      <c r="L66" s="35" t="s">
        <v>449</v>
      </c>
      <c r="M66" s="35" t="s">
        <v>449</v>
      </c>
      <c r="N66" s="35"/>
      <c r="O66" s="35"/>
      <c r="P66" s="35"/>
      <c r="Q66" s="35"/>
      <c r="R66" s="36"/>
      <c r="S66" s="48"/>
      <c r="T66" s="35"/>
      <c r="U66" s="35"/>
      <c r="V66" s="35"/>
      <c r="W66" s="35"/>
      <c r="X66" s="35"/>
      <c r="Y66" s="35" t="s">
        <v>449</v>
      </c>
      <c r="Z66" s="35"/>
      <c r="AA66" s="35"/>
      <c r="AB66" s="36"/>
      <c r="AC66" s="48"/>
      <c r="AD66" s="35"/>
      <c r="AE66" s="35"/>
      <c r="AF66" s="35"/>
      <c r="AG66" s="35"/>
      <c r="AH66" s="35"/>
      <c r="AI66" s="35"/>
      <c r="AJ66" s="35"/>
      <c r="AK66" s="35"/>
      <c r="AL66" s="36"/>
      <c r="AM66" s="48"/>
      <c r="AN66" s="35"/>
      <c r="AO66" s="35"/>
      <c r="AP66" s="35"/>
      <c r="AQ66" s="35"/>
      <c r="AR66" s="35"/>
      <c r="AS66" s="35"/>
      <c r="AT66" s="35"/>
      <c r="AU66" s="35"/>
      <c r="AV66" s="36"/>
      <c r="AW66" s="48"/>
      <c r="AX66" s="36" t="s">
        <v>449</v>
      </c>
      <c r="AY66" s="50">
        <f t="shared" si="19"/>
        <v>90</v>
      </c>
      <c r="AZ66" s="43">
        <f t="shared" si="20"/>
        <v>180</v>
      </c>
      <c r="BA66" s="45">
        <f t="shared" si="21"/>
        <v>-71.78999999999999</v>
      </c>
      <c r="BB66" s="46">
        <f t="shared" si="22"/>
        <v>0</v>
      </c>
      <c r="BC66" s="46">
        <f t="shared" si="23"/>
        <v>0</v>
      </c>
      <c r="BD66" s="46">
        <f>IF(OR(C66="OPEN",C66="RD"),SUMIF(J66:AX66,"x",Body!$A$6:$AO$6),SUMIF(J66:AX66,"x",Body!$A$2:$AO$2))</f>
        <v>175</v>
      </c>
      <c r="BE66" s="46">
        <f t="shared" si="24"/>
        <v>0</v>
      </c>
      <c r="BF66" s="47">
        <f t="shared" si="25"/>
        <v>108.21000000000001</v>
      </c>
      <c r="BG66" s="46">
        <f t="shared" si="26"/>
        <v>175</v>
      </c>
    </row>
    <row r="67" spans="1:59" ht="15">
      <c r="A67" s="26" t="s">
        <v>409</v>
      </c>
      <c r="B67" s="27" t="s">
        <v>305</v>
      </c>
      <c r="C67" s="44" t="s">
        <v>124</v>
      </c>
      <c r="D67" t="s">
        <v>306</v>
      </c>
      <c r="E67" s="15" t="s">
        <v>239</v>
      </c>
      <c r="F67" t="s">
        <v>307</v>
      </c>
      <c r="G67" t="str">
        <f t="shared" si="18"/>
        <v>Dorota Šmelíková, Barbora Šmelíková</v>
      </c>
      <c r="H67" s="34">
        <v>255.2</v>
      </c>
      <c r="I67" s="44"/>
      <c r="J67" s="35" t="s">
        <v>449</v>
      </c>
      <c r="K67" s="35"/>
      <c r="L67" s="35" t="s">
        <v>449</v>
      </c>
      <c r="M67" s="35" t="s">
        <v>449</v>
      </c>
      <c r="N67" s="35"/>
      <c r="O67" s="35"/>
      <c r="P67" s="35"/>
      <c r="Q67" s="35"/>
      <c r="R67" s="36"/>
      <c r="S67" s="48" t="s">
        <v>449</v>
      </c>
      <c r="T67" s="35"/>
      <c r="U67" s="35"/>
      <c r="V67" s="35"/>
      <c r="W67" s="35"/>
      <c r="X67" s="35"/>
      <c r="Y67" s="35" t="s">
        <v>449</v>
      </c>
      <c r="Z67" s="35"/>
      <c r="AA67" s="35"/>
      <c r="AB67" s="36"/>
      <c r="AC67" s="48"/>
      <c r="AD67" s="35"/>
      <c r="AE67" s="35"/>
      <c r="AF67" s="35"/>
      <c r="AG67" s="35"/>
      <c r="AH67" s="35"/>
      <c r="AI67" s="35"/>
      <c r="AJ67" s="35"/>
      <c r="AK67" s="35"/>
      <c r="AL67" s="36"/>
      <c r="AM67" s="48"/>
      <c r="AN67" s="35"/>
      <c r="AO67" s="35"/>
      <c r="AP67" s="35" t="s">
        <v>449</v>
      </c>
      <c r="AQ67" s="35"/>
      <c r="AR67" s="35"/>
      <c r="AS67" s="35" t="s">
        <v>449</v>
      </c>
      <c r="AT67" s="35"/>
      <c r="AU67" s="35"/>
      <c r="AV67" s="36"/>
      <c r="AW67" s="48" t="s">
        <v>449</v>
      </c>
      <c r="AX67" s="36" t="s">
        <v>449</v>
      </c>
      <c r="AY67" s="50">
        <f t="shared" si="19"/>
        <v>90</v>
      </c>
      <c r="AZ67" s="43">
        <f t="shared" si="20"/>
        <v>180</v>
      </c>
      <c r="BA67" s="45">
        <f t="shared" si="21"/>
        <v>-14.800000000000011</v>
      </c>
      <c r="BB67" s="46">
        <f t="shared" si="22"/>
        <v>0</v>
      </c>
      <c r="BC67" s="46">
        <f t="shared" si="23"/>
        <v>0</v>
      </c>
      <c r="BD67" s="46">
        <f>IF(OR(C67="OPEN",C67="RD"),SUMIF(J67:AX67,"x",Body!$A$6:$AO$6),SUMIF(J67:AX67,"x",Body!$A$2:$AO$2))</f>
        <v>260</v>
      </c>
      <c r="BE67" s="46">
        <f t="shared" si="24"/>
        <v>0</v>
      </c>
      <c r="BF67" s="47">
        <f t="shared" si="25"/>
        <v>165.2</v>
      </c>
      <c r="BG67" s="46">
        <f t="shared" si="26"/>
        <v>260</v>
      </c>
    </row>
    <row r="68" spans="1:59" ht="15">
      <c r="A68" s="26" t="s">
        <v>410</v>
      </c>
      <c r="B68" s="27" t="s">
        <v>311</v>
      </c>
      <c r="C68" s="44" t="s">
        <v>124</v>
      </c>
      <c r="D68" t="s">
        <v>312</v>
      </c>
      <c r="E68" s="15" t="s">
        <v>313</v>
      </c>
      <c r="F68" t="s">
        <v>314</v>
      </c>
      <c r="G68" t="str">
        <f t="shared" si="18"/>
        <v>Richard Miko, Branislav Miko</v>
      </c>
      <c r="H68" s="34">
        <v>165.1</v>
      </c>
      <c r="I68" s="44"/>
      <c r="J68" s="35"/>
      <c r="K68" s="35"/>
      <c r="L68" s="35"/>
      <c r="M68" s="35"/>
      <c r="N68" s="35"/>
      <c r="O68" s="35"/>
      <c r="P68" s="35"/>
      <c r="Q68" s="35"/>
      <c r="R68" s="36"/>
      <c r="S68" s="48"/>
      <c r="T68" s="35"/>
      <c r="U68" s="35"/>
      <c r="V68" s="35"/>
      <c r="W68" s="35"/>
      <c r="X68" s="35"/>
      <c r="Y68" s="35" t="s">
        <v>449</v>
      </c>
      <c r="Z68" s="35"/>
      <c r="AA68" s="35"/>
      <c r="AB68" s="36"/>
      <c r="AC68" s="48"/>
      <c r="AD68" s="35"/>
      <c r="AE68" s="35"/>
      <c r="AF68" s="35"/>
      <c r="AG68" s="35"/>
      <c r="AH68" s="35"/>
      <c r="AI68" s="35"/>
      <c r="AJ68" s="35"/>
      <c r="AK68" s="35"/>
      <c r="AL68" s="36"/>
      <c r="AM68" s="48"/>
      <c r="AN68" s="35"/>
      <c r="AO68" s="35"/>
      <c r="AP68" s="35"/>
      <c r="AQ68" s="35"/>
      <c r="AR68" s="35"/>
      <c r="AS68" s="35" t="s">
        <v>449</v>
      </c>
      <c r="AT68" s="35" t="s">
        <v>449</v>
      </c>
      <c r="AU68" s="35"/>
      <c r="AV68" s="36"/>
      <c r="AW68" s="48"/>
      <c r="AX68" s="36" t="s">
        <v>449</v>
      </c>
      <c r="AY68" s="50">
        <f t="shared" si="19"/>
        <v>90</v>
      </c>
      <c r="AZ68" s="43">
        <f t="shared" si="20"/>
        <v>180</v>
      </c>
      <c r="BA68" s="45">
        <f t="shared" si="21"/>
        <v>-104.9</v>
      </c>
      <c r="BB68" s="46">
        <f t="shared" si="22"/>
        <v>0</v>
      </c>
      <c r="BC68" s="46">
        <f t="shared" si="23"/>
        <v>0</v>
      </c>
      <c r="BD68" s="46">
        <f>IF(OR(C68="OPEN",C68="RD"),SUMIF(J68:AX68,"x",Body!$A$6:$AO$6),SUMIF(J68:AX68,"x",Body!$A$2:$AO$2))</f>
        <v>165</v>
      </c>
      <c r="BE68" s="46">
        <f t="shared" si="24"/>
        <v>0</v>
      </c>
      <c r="BF68" s="47">
        <f t="shared" si="25"/>
        <v>75.1</v>
      </c>
      <c r="BG68" s="46">
        <f t="shared" si="26"/>
        <v>165</v>
      </c>
    </row>
    <row r="69" spans="1:59" ht="15">
      <c r="A69" s="51" t="s">
        <v>450</v>
      </c>
      <c r="B69" s="27" t="s">
        <v>190</v>
      </c>
      <c r="C69" s="44" t="s">
        <v>175</v>
      </c>
      <c r="D69" t="s">
        <v>191</v>
      </c>
      <c r="E69" s="15" t="s">
        <v>132</v>
      </c>
      <c r="F69"/>
      <c r="G69" t="str">
        <f>D69</f>
        <v>Lenka Paulová, Miloš Paulo, Tomáš Paulo</v>
      </c>
      <c r="H69" s="34">
        <v>297.5</v>
      </c>
      <c r="I69" s="44"/>
      <c r="J69" s="35" t="s">
        <v>449</v>
      </c>
      <c r="K69" s="35" t="s">
        <v>449</v>
      </c>
      <c r="L69" s="35" t="s">
        <v>449</v>
      </c>
      <c r="M69" s="35" t="s">
        <v>449</v>
      </c>
      <c r="N69" s="35"/>
      <c r="O69" s="35"/>
      <c r="P69" s="35" t="s">
        <v>449</v>
      </c>
      <c r="Q69" s="35"/>
      <c r="R69" s="36"/>
      <c r="S69" s="48" t="s">
        <v>449</v>
      </c>
      <c r="T69" s="35"/>
      <c r="U69" s="35"/>
      <c r="V69" s="35"/>
      <c r="W69" s="35" t="s">
        <v>449</v>
      </c>
      <c r="X69" s="35"/>
      <c r="Y69" s="35" t="s">
        <v>449</v>
      </c>
      <c r="Z69" s="35"/>
      <c r="AA69" s="35"/>
      <c r="AB69" s="36"/>
      <c r="AC69" s="48"/>
      <c r="AD69" s="35"/>
      <c r="AE69" s="35"/>
      <c r="AF69" s="35"/>
      <c r="AG69" s="35"/>
      <c r="AH69" s="35"/>
      <c r="AI69" s="35"/>
      <c r="AJ69" s="35"/>
      <c r="AK69" s="35"/>
      <c r="AL69" s="36"/>
      <c r="AM69" s="48"/>
      <c r="AN69" s="35" t="s">
        <v>449</v>
      </c>
      <c r="AO69" s="35"/>
      <c r="AP69" s="35" t="s">
        <v>449</v>
      </c>
      <c r="AQ69" s="35"/>
      <c r="AR69" s="35"/>
      <c r="AS69" s="35" t="s">
        <v>449</v>
      </c>
      <c r="AT69" s="35" t="s">
        <v>449</v>
      </c>
      <c r="AU69" s="35"/>
      <c r="AV69" s="36"/>
      <c r="AW69" s="48" t="s">
        <v>449</v>
      </c>
      <c r="AX69" s="36" t="s">
        <v>449</v>
      </c>
      <c r="AY69" s="50">
        <f t="shared" si="19"/>
        <v>0</v>
      </c>
      <c r="AZ69" s="43">
        <f t="shared" si="20"/>
        <v>360</v>
      </c>
      <c r="BA69" s="45">
        <f t="shared" si="21"/>
        <v>-62.5</v>
      </c>
      <c r="BB69" s="46">
        <f t="shared" si="22"/>
        <v>0</v>
      </c>
      <c r="BC69" s="46">
        <f t="shared" si="23"/>
        <v>0</v>
      </c>
      <c r="BD69" s="46">
        <f>IF(OR(C69="OPEN",C69="RD"),SUMIF(J69:AX69,"x",Body!$A$6:$AO$6),SUMIF(J69:AX69,"x",Body!$A$2:$AO$2))</f>
        <v>365</v>
      </c>
      <c r="BE69" s="46">
        <f t="shared" si="24"/>
        <v>0</v>
      </c>
      <c r="BF69" s="47">
        <f t="shared" si="25"/>
        <v>297.5</v>
      </c>
      <c r="BG69" s="46">
        <f t="shared" si="26"/>
        <v>365</v>
      </c>
    </row>
    <row r="70" spans="1:59" ht="15">
      <c r="A70" s="26" t="s">
        <v>424</v>
      </c>
      <c r="B70" s="27" t="s">
        <v>222</v>
      </c>
      <c r="C70" s="44" t="s">
        <v>175</v>
      </c>
      <c r="D70" t="s">
        <v>223</v>
      </c>
      <c r="E70" s="15" t="s">
        <v>132</v>
      </c>
      <c r="F70"/>
      <c r="G70" t="str">
        <f>D70</f>
        <v>Michal Karlík Rampa McKarlík</v>
      </c>
      <c r="H70" s="34">
        <v>320.42</v>
      </c>
      <c r="I70" s="44"/>
      <c r="J70" s="35" t="s">
        <v>449</v>
      </c>
      <c r="K70" s="35" t="s">
        <v>449</v>
      </c>
      <c r="L70" s="35" t="s">
        <v>449</v>
      </c>
      <c r="M70" s="35" t="s">
        <v>449</v>
      </c>
      <c r="N70" s="35"/>
      <c r="O70" s="35"/>
      <c r="P70" s="35"/>
      <c r="Q70" s="35"/>
      <c r="R70" s="36"/>
      <c r="S70" s="48"/>
      <c r="T70" s="35"/>
      <c r="U70" s="35"/>
      <c r="V70" s="35"/>
      <c r="W70" s="35" t="s">
        <v>449</v>
      </c>
      <c r="X70" s="35"/>
      <c r="Y70" s="35" t="s">
        <v>449</v>
      </c>
      <c r="Z70" s="35"/>
      <c r="AA70" s="35"/>
      <c r="AB70" s="36"/>
      <c r="AC70" s="48"/>
      <c r="AD70" s="35"/>
      <c r="AE70" s="35"/>
      <c r="AF70" s="35" t="s">
        <v>449</v>
      </c>
      <c r="AG70" s="35"/>
      <c r="AH70" s="35"/>
      <c r="AI70" s="35" t="s">
        <v>449</v>
      </c>
      <c r="AJ70" s="35"/>
      <c r="AK70" s="35"/>
      <c r="AL70" s="36" t="s">
        <v>449</v>
      </c>
      <c r="AM70" s="48"/>
      <c r="AN70" s="35" t="s">
        <v>449</v>
      </c>
      <c r="AO70" s="35"/>
      <c r="AP70" s="35" t="s">
        <v>449</v>
      </c>
      <c r="AQ70" s="35"/>
      <c r="AR70" s="35"/>
      <c r="AS70" s="35" t="s">
        <v>449</v>
      </c>
      <c r="AT70" s="35" t="s">
        <v>449</v>
      </c>
      <c r="AU70" s="35" t="s">
        <v>449</v>
      </c>
      <c r="AV70" s="36"/>
      <c r="AW70" s="48" t="s">
        <v>449</v>
      </c>
      <c r="AX70" s="36" t="s">
        <v>449</v>
      </c>
      <c r="AY70" s="50">
        <f t="shared" si="19"/>
        <v>0</v>
      </c>
      <c r="AZ70" s="43">
        <f t="shared" si="20"/>
        <v>360</v>
      </c>
      <c r="BA70" s="45">
        <f t="shared" si="21"/>
        <v>-39.579999999999984</v>
      </c>
      <c r="BB70" s="46">
        <f t="shared" si="22"/>
        <v>0</v>
      </c>
      <c r="BC70" s="46">
        <f t="shared" si="23"/>
        <v>0</v>
      </c>
      <c r="BD70" s="46">
        <f>IF(OR(C70="OPEN",C70="RD"),SUMIF(J70:AX70,"x",Body!$A$6:$AO$6),SUMIF(J70:AX70,"x",Body!$A$2:$AO$2))</f>
        <v>449</v>
      </c>
      <c r="BE70" s="46">
        <f t="shared" si="24"/>
        <v>0</v>
      </c>
      <c r="BF70" s="47">
        <f t="shared" si="25"/>
        <v>320.42</v>
      </c>
      <c r="BG70" s="46">
        <f t="shared" si="26"/>
        <v>449</v>
      </c>
    </row>
    <row r="71" spans="1:59" ht="15">
      <c r="A71" s="26" t="s">
        <v>425</v>
      </c>
      <c r="B71" s="27" t="s">
        <v>240</v>
      </c>
      <c r="C71" s="44" t="s">
        <v>175</v>
      </c>
      <c r="D71" t="s">
        <v>241</v>
      </c>
      <c r="E71" s="15" t="s">
        <v>132</v>
      </c>
      <c r="F71"/>
      <c r="G71" t="str">
        <f>D71</f>
        <v>Andrej Virlič, Marián Spišiak</v>
      </c>
      <c r="H71" s="34">
        <v>357.17</v>
      </c>
      <c r="I71" s="44"/>
      <c r="J71" s="35"/>
      <c r="K71" s="35" t="s">
        <v>449</v>
      </c>
      <c r="L71" s="35"/>
      <c r="M71" s="35" t="s">
        <v>449</v>
      </c>
      <c r="N71" s="35"/>
      <c r="O71" s="35"/>
      <c r="P71" s="35"/>
      <c r="Q71" s="35"/>
      <c r="R71" s="36"/>
      <c r="S71" s="48"/>
      <c r="T71" s="35"/>
      <c r="U71" s="35"/>
      <c r="V71" s="35"/>
      <c r="W71" s="35" t="s">
        <v>449</v>
      </c>
      <c r="X71" s="35"/>
      <c r="Y71" s="35" t="s">
        <v>449</v>
      </c>
      <c r="Z71" s="35"/>
      <c r="AA71" s="35" t="s">
        <v>449</v>
      </c>
      <c r="AB71" s="36"/>
      <c r="AC71" s="48" t="s">
        <v>449</v>
      </c>
      <c r="AD71" s="35" t="s">
        <v>449</v>
      </c>
      <c r="AE71" s="35"/>
      <c r="AF71" s="35" t="s">
        <v>449</v>
      </c>
      <c r="AG71" s="35" t="s">
        <v>449</v>
      </c>
      <c r="AH71" s="35" t="s">
        <v>449</v>
      </c>
      <c r="AI71" s="35" t="s">
        <v>449</v>
      </c>
      <c r="AJ71" s="35" t="s">
        <v>449</v>
      </c>
      <c r="AK71" s="35"/>
      <c r="AL71" s="36" t="s">
        <v>449</v>
      </c>
      <c r="AM71" s="48"/>
      <c r="AN71" s="35"/>
      <c r="AO71" s="35"/>
      <c r="AP71" s="35" t="s">
        <v>449</v>
      </c>
      <c r="AQ71" s="35"/>
      <c r="AR71" s="35"/>
      <c r="AS71" s="35" t="s">
        <v>449</v>
      </c>
      <c r="AT71" s="35" t="s">
        <v>449</v>
      </c>
      <c r="AU71" s="35"/>
      <c r="AV71" s="36"/>
      <c r="AW71" s="48"/>
      <c r="AX71" s="36" t="s">
        <v>449</v>
      </c>
      <c r="AY71" s="50">
        <f t="shared" si="19"/>
        <v>0</v>
      </c>
      <c r="AZ71" s="43">
        <f t="shared" si="20"/>
        <v>360</v>
      </c>
      <c r="BA71" s="45">
        <f t="shared" si="21"/>
        <v>-2.829999999999984</v>
      </c>
      <c r="BB71" s="46">
        <f t="shared" si="22"/>
        <v>0</v>
      </c>
      <c r="BC71" s="46">
        <f t="shared" si="23"/>
        <v>0</v>
      </c>
      <c r="BD71" s="46">
        <f>IF(OR(C71="OPEN",C71="RD"),SUMIF(J71:AX71,"x",Body!$A$6:$AO$6),SUMIF(J71:AX71,"x",Body!$A$2:$AO$2))</f>
        <v>621</v>
      </c>
      <c r="BE71" s="46">
        <f t="shared" si="24"/>
        <v>0</v>
      </c>
      <c r="BF71" s="47">
        <f t="shared" si="25"/>
        <v>357.17</v>
      </c>
      <c r="BG71" s="46">
        <f t="shared" si="26"/>
        <v>621</v>
      </c>
    </row>
    <row r="72" spans="1:59" ht="15">
      <c r="A72" s="26" t="s">
        <v>426</v>
      </c>
      <c r="B72" s="27" t="s">
        <v>131</v>
      </c>
      <c r="C72" s="59" t="s">
        <v>133</v>
      </c>
      <c r="D72" t="s">
        <v>134</v>
      </c>
      <c r="E72" s="15" t="s">
        <v>135</v>
      </c>
      <c r="F72" t="s">
        <v>136</v>
      </c>
      <c r="G72" t="str">
        <f>D72&amp;", "&amp;F72</f>
        <v>Katka Hlavačiková, Erika Hlavačiková</v>
      </c>
      <c r="H72" s="34">
        <v>340.1</v>
      </c>
      <c r="I72" s="44"/>
      <c r="J72" s="35"/>
      <c r="K72" s="35"/>
      <c r="L72" s="35"/>
      <c r="M72" s="35"/>
      <c r="N72" s="35"/>
      <c r="O72" s="35"/>
      <c r="P72" s="35" t="s">
        <v>449</v>
      </c>
      <c r="Q72" s="35"/>
      <c r="R72" s="36"/>
      <c r="S72" s="48" t="s">
        <v>449</v>
      </c>
      <c r="T72" s="35"/>
      <c r="U72" s="35"/>
      <c r="V72" s="35"/>
      <c r="W72" s="35" t="s">
        <v>449</v>
      </c>
      <c r="X72" s="35"/>
      <c r="Y72" s="35" t="s">
        <v>449</v>
      </c>
      <c r="Z72" s="35"/>
      <c r="AA72" s="35" t="s">
        <v>449</v>
      </c>
      <c r="AB72" s="36"/>
      <c r="AC72" s="48"/>
      <c r="AD72" s="35"/>
      <c r="AE72" s="35" t="s">
        <v>449</v>
      </c>
      <c r="AF72" s="35" t="s">
        <v>449</v>
      </c>
      <c r="AG72" s="35" t="s">
        <v>449</v>
      </c>
      <c r="AH72" s="35" t="s">
        <v>449</v>
      </c>
      <c r="AI72" s="35"/>
      <c r="AJ72" s="35"/>
      <c r="AK72" s="35"/>
      <c r="AL72" s="36"/>
      <c r="AM72" s="48"/>
      <c r="AN72" s="35" t="s">
        <v>449</v>
      </c>
      <c r="AO72" s="35"/>
      <c r="AP72" s="35"/>
      <c r="AQ72" s="35"/>
      <c r="AR72" s="35"/>
      <c r="AS72" s="35" t="s">
        <v>449</v>
      </c>
      <c r="AT72" s="35"/>
      <c r="AU72" s="35" t="s">
        <v>449</v>
      </c>
      <c r="AV72" s="36"/>
      <c r="AW72" s="48" t="s">
        <v>449</v>
      </c>
      <c r="AX72" s="36" t="s">
        <v>449</v>
      </c>
      <c r="AY72" s="50">
        <f t="shared" si="19"/>
        <v>60</v>
      </c>
      <c r="AZ72" s="43">
        <f t="shared" si="20"/>
        <v>300</v>
      </c>
      <c r="BA72" s="45">
        <f t="shared" si="21"/>
        <v>-19.899999999999977</v>
      </c>
      <c r="BB72" s="46">
        <f t="shared" si="22"/>
        <v>0</v>
      </c>
      <c r="BC72" s="46">
        <f t="shared" si="23"/>
        <v>0</v>
      </c>
      <c r="BD72" s="46">
        <f>IF(OR(C72="OPEN",C72="RD"),SUMIF(J72:AX72,"x",Body!$A$6:$AO$6),SUMIF(J72:AX72,"x",Body!$A$2:$AO$2))</f>
        <v>372</v>
      </c>
      <c r="BE72" s="46">
        <f t="shared" si="24"/>
        <v>0</v>
      </c>
      <c r="BF72" s="47">
        <f t="shared" si="25"/>
        <v>280.1</v>
      </c>
      <c r="BG72" s="46">
        <f t="shared" si="26"/>
        <v>372</v>
      </c>
    </row>
    <row r="73" spans="1:59" ht="15">
      <c r="A73" s="26" t="s">
        <v>427</v>
      </c>
      <c r="B73" s="27" t="s">
        <v>200</v>
      </c>
      <c r="C73" s="60" t="s">
        <v>133</v>
      </c>
      <c r="D73" t="s">
        <v>201</v>
      </c>
      <c r="E73" s="15" t="s">
        <v>146</v>
      </c>
      <c r="F73" t="s">
        <v>202</v>
      </c>
      <c r="G73" t="str">
        <f>D73&amp;", "&amp;F73</f>
        <v>Zuzana Karlíková, Martina Linhartová</v>
      </c>
      <c r="H73" s="57">
        <v>335.12</v>
      </c>
      <c r="I73" s="44"/>
      <c r="J73" s="35"/>
      <c r="K73" s="35" t="s">
        <v>449</v>
      </c>
      <c r="L73" s="35"/>
      <c r="M73" s="35"/>
      <c r="N73" s="35"/>
      <c r="O73" s="35"/>
      <c r="P73" s="35"/>
      <c r="Q73" s="35"/>
      <c r="R73" s="36"/>
      <c r="S73" s="48" t="s">
        <v>449</v>
      </c>
      <c r="T73" s="35"/>
      <c r="U73" s="35"/>
      <c r="V73" s="35"/>
      <c r="W73" s="35" t="s">
        <v>449</v>
      </c>
      <c r="X73" s="35"/>
      <c r="Y73" s="35" t="s">
        <v>449</v>
      </c>
      <c r="Z73" s="35"/>
      <c r="AA73" s="35" t="s">
        <v>449</v>
      </c>
      <c r="AB73" s="36"/>
      <c r="AC73" s="48" t="s">
        <v>449</v>
      </c>
      <c r="AD73" s="35" t="s">
        <v>449</v>
      </c>
      <c r="AE73" s="35" t="s">
        <v>449</v>
      </c>
      <c r="AF73" s="35" t="s">
        <v>449</v>
      </c>
      <c r="AG73" s="35" t="s">
        <v>449</v>
      </c>
      <c r="AH73" s="35"/>
      <c r="AI73" s="35" t="s">
        <v>449</v>
      </c>
      <c r="AJ73" s="35" t="s">
        <v>449</v>
      </c>
      <c r="AK73" s="35"/>
      <c r="AL73" s="36" t="s">
        <v>449</v>
      </c>
      <c r="AM73" s="48"/>
      <c r="AN73" s="35"/>
      <c r="AO73" s="35"/>
      <c r="AP73" s="35" t="s">
        <v>449</v>
      </c>
      <c r="AQ73" s="35"/>
      <c r="AR73" s="35"/>
      <c r="AS73" s="35" t="s">
        <v>449</v>
      </c>
      <c r="AT73" s="35" t="s">
        <v>449</v>
      </c>
      <c r="AU73" s="35"/>
      <c r="AV73" s="36"/>
      <c r="AW73" s="48" t="s">
        <v>449</v>
      </c>
      <c r="AX73" s="36" t="s">
        <v>449</v>
      </c>
      <c r="AY73" s="50">
        <f t="shared" si="19"/>
        <v>60</v>
      </c>
      <c r="AZ73" s="43">
        <f t="shared" si="20"/>
        <v>300</v>
      </c>
      <c r="BA73" s="45">
        <f t="shared" si="21"/>
        <v>-24.879999999999995</v>
      </c>
      <c r="BB73" s="46">
        <f t="shared" si="22"/>
        <v>0</v>
      </c>
      <c r="BC73" s="46">
        <f t="shared" si="23"/>
        <v>0</v>
      </c>
      <c r="BD73" s="46">
        <f>IF(OR(C73="OPEN",C73="RD"),SUMIF(J73:AX73,"x",Body!$A$6:$AO$6),SUMIF(J73:AX73,"x",Body!$A$2:$AO$2))</f>
        <v>629</v>
      </c>
      <c r="BE73" s="46">
        <f t="shared" si="24"/>
        <v>0</v>
      </c>
      <c r="BF73" s="47">
        <f t="shared" si="25"/>
        <v>275.12</v>
      </c>
      <c r="BG73" s="46">
        <f t="shared" si="26"/>
        <v>629</v>
      </c>
    </row>
    <row r="74" spans="1:59" ht="15">
      <c r="A74" s="26" t="s">
        <v>428</v>
      </c>
      <c r="B74" s="27" t="s">
        <v>206</v>
      </c>
      <c r="C74" s="60" t="s">
        <v>133</v>
      </c>
      <c r="D74" t="s">
        <v>60</v>
      </c>
      <c r="E74" s="15" t="s">
        <v>207</v>
      </c>
      <c r="F74" t="s">
        <v>59</v>
      </c>
      <c r="G74" t="str">
        <f>D74&amp;", "&amp;F74</f>
        <v>Lucia Kevická, Ingrid Kevická</v>
      </c>
      <c r="H74" s="34">
        <v>354.28</v>
      </c>
      <c r="I74" s="44"/>
      <c r="J74" s="35"/>
      <c r="K74" s="35"/>
      <c r="L74" s="35"/>
      <c r="M74" s="35"/>
      <c r="N74" s="35" t="s">
        <v>449</v>
      </c>
      <c r="O74" s="35" t="s">
        <v>449</v>
      </c>
      <c r="P74" s="35" t="s">
        <v>449</v>
      </c>
      <c r="Q74" s="35"/>
      <c r="R74" s="36"/>
      <c r="S74" s="48"/>
      <c r="T74" s="35"/>
      <c r="U74" s="35"/>
      <c r="V74" s="35"/>
      <c r="W74" s="35" t="s">
        <v>449</v>
      </c>
      <c r="X74" s="35"/>
      <c r="Y74" s="35"/>
      <c r="Z74" s="35"/>
      <c r="AA74" s="35" t="s">
        <v>449</v>
      </c>
      <c r="AB74" s="36"/>
      <c r="AC74" s="48"/>
      <c r="AD74" s="35"/>
      <c r="AE74" s="35" t="s">
        <v>449</v>
      </c>
      <c r="AF74" s="35" t="s">
        <v>449</v>
      </c>
      <c r="AG74" s="35" t="s">
        <v>449</v>
      </c>
      <c r="AH74" s="35"/>
      <c r="AI74" s="35"/>
      <c r="AJ74" s="35"/>
      <c r="AK74" s="35"/>
      <c r="AL74" s="36"/>
      <c r="AM74" s="48"/>
      <c r="AN74" s="35"/>
      <c r="AO74" s="35"/>
      <c r="AP74" s="35"/>
      <c r="AQ74" s="35"/>
      <c r="AR74" s="35"/>
      <c r="AS74" s="35" t="s">
        <v>449</v>
      </c>
      <c r="AT74" s="35"/>
      <c r="AU74" s="35" t="s">
        <v>449</v>
      </c>
      <c r="AV74" s="36"/>
      <c r="AW74" s="48"/>
      <c r="AX74" s="36" t="s">
        <v>449</v>
      </c>
      <c r="AY74" s="50">
        <f t="shared" si="19"/>
        <v>60</v>
      </c>
      <c r="AZ74" s="43">
        <f t="shared" si="20"/>
        <v>300</v>
      </c>
      <c r="BA74" s="45">
        <f t="shared" si="21"/>
        <v>-5.720000000000027</v>
      </c>
      <c r="BB74" s="46">
        <f t="shared" si="22"/>
        <v>0</v>
      </c>
      <c r="BC74" s="46">
        <f t="shared" si="23"/>
        <v>0</v>
      </c>
      <c r="BD74" s="46">
        <f>IF(OR(C74="OPEN",C74="RD"),SUMIF(J74:AX74,"x",Body!$A$6:$AO$6),SUMIF(J74:AX74,"x",Body!$A$2:$AO$2))</f>
        <v>359</v>
      </c>
      <c r="BE74" s="46">
        <f t="shared" si="24"/>
        <v>0</v>
      </c>
      <c r="BF74" s="47">
        <f t="shared" si="25"/>
        <v>294.28</v>
      </c>
      <c r="BG74" s="46">
        <f t="shared" si="26"/>
        <v>359</v>
      </c>
    </row>
    <row r="75" spans="1:59" ht="15">
      <c r="A75" s="26" t="s">
        <v>444</v>
      </c>
      <c r="B75" s="27" t="s">
        <v>235</v>
      </c>
      <c r="C75" s="27" t="s">
        <v>237</v>
      </c>
      <c r="D75" t="s">
        <v>236</v>
      </c>
      <c r="E75" s="15" t="s">
        <v>115</v>
      </c>
      <c r="F75" t="s">
        <v>238</v>
      </c>
      <c r="G75" t="str">
        <f>D75&amp;", "&amp;F75</f>
        <v>Perůtková Ivana, Maliňáková Eva</v>
      </c>
      <c r="H75" s="34">
        <v>340.48</v>
      </c>
      <c r="I75" s="44"/>
      <c r="J75" s="35"/>
      <c r="K75" s="35" t="s">
        <v>449</v>
      </c>
      <c r="L75" s="35"/>
      <c r="M75" s="35"/>
      <c r="N75" s="35" t="s">
        <v>449</v>
      </c>
      <c r="O75" s="35"/>
      <c r="P75" s="35" t="s">
        <v>449</v>
      </c>
      <c r="Q75" s="35"/>
      <c r="R75" s="36"/>
      <c r="S75" s="48"/>
      <c r="T75" s="35"/>
      <c r="U75" s="35" t="s">
        <v>449</v>
      </c>
      <c r="V75" s="35" t="s">
        <v>449</v>
      </c>
      <c r="W75" s="35" t="s">
        <v>449</v>
      </c>
      <c r="X75" s="35" t="s">
        <v>449</v>
      </c>
      <c r="Y75" s="35" t="s">
        <v>449</v>
      </c>
      <c r="Z75" s="35"/>
      <c r="AA75" s="35"/>
      <c r="AB75" s="36"/>
      <c r="AC75" s="48"/>
      <c r="AD75" s="35"/>
      <c r="AE75" s="35"/>
      <c r="AF75" s="35"/>
      <c r="AG75" s="35"/>
      <c r="AH75" s="35"/>
      <c r="AI75" s="35"/>
      <c r="AJ75" s="35"/>
      <c r="AK75" s="35" t="s">
        <v>449</v>
      </c>
      <c r="AL75" s="36"/>
      <c r="AM75" s="48" t="s">
        <v>449</v>
      </c>
      <c r="AN75" s="35"/>
      <c r="AO75" s="35" t="s">
        <v>449</v>
      </c>
      <c r="AP75" s="35"/>
      <c r="AQ75" s="35" t="s">
        <v>449</v>
      </c>
      <c r="AR75" s="35" t="s">
        <v>449</v>
      </c>
      <c r="AS75" s="35" t="s">
        <v>449</v>
      </c>
      <c r="AT75" s="35"/>
      <c r="AU75" s="35"/>
      <c r="AV75" s="36" t="s">
        <v>449</v>
      </c>
      <c r="AW75" s="48"/>
      <c r="AX75" s="36" t="s">
        <v>449</v>
      </c>
      <c r="AY75" s="50">
        <f t="shared" si="19"/>
        <v>60</v>
      </c>
      <c r="AZ75" s="43">
        <f t="shared" si="20"/>
        <v>300</v>
      </c>
      <c r="BA75" s="45">
        <f t="shared" si="21"/>
        <v>-19.519999999999982</v>
      </c>
      <c r="BB75" s="46">
        <f t="shared" si="22"/>
        <v>0</v>
      </c>
      <c r="BC75" s="46">
        <f t="shared" si="23"/>
        <v>0</v>
      </c>
      <c r="BD75" s="46">
        <f>IF(OR(C75="OPEN",C75="RD"),SUMIF(J75:AX75,"x",Body!$A$6:$AO$6),SUMIF(J75:AX75,"x",Body!$A$2:$AO$2))</f>
        <v>653</v>
      </c>
      <c r="BE75" s="46">
        <f t="shared" si="24"/>
        <v>0</v>
      </c>
      <c r="BF75" s="47">
        <f t="shared" si="25"/>
        <v>280.48</v>
      </c>
      <c r="BG75" s="46">
        <f t="shared" si="26"/>
        <v>653</v>
      </c>
    </row>
    <row r="76" spans="1:59" ht="15">
      <c r="A76" s="26" t="s">
        <v>445</v>
      </c>
      <c r="B76" s="27" t="s">
        <v>285</v>
      </c>
      <c r="C76" s="44" t="s">
        <v>237</v>
      </c>
      <c r="D76" t="s">
        <v>35</v>
      </c>
      <c r="E76" s="15" t="s">
        <v>135</v>
      </c>
      <c r="F76" t="s">
        <v>286</v>
      </c>
      <c r="G76" t="str">
        <f>D76&amp;", "&amp;F76</f>
        <v>Jana Madarászová, Ľudmila Kollárová</v>
      </c>
      <c r="H76" s="34">
        <v>359.4</v>
      </c>
      <c r="I76" s="44"/>
      <c r="J76" s="35"/>
      <c r="K76" s="35"/>
      <c r="L76" s="35" t="s">
        <v>449</v>
      </c>
      <c r="M76" s="35" t="s">
        <v>449</v>
      </c>
      <c r="N76" s="35"/>
      <c r="O76" s="35" t="s">
        <v>449</v>
      </c>
      <c r="P76" s="35" t="s">
        <v>449</v>
      </c>
      <c r="Q76" s="35"/>
      <c r="R76" s="36"/>
      <c r="S76" s="48"/>
      <c r="T76" s="35" t="s">
        <v>449</v>
      </c>
      <c r="U76" s="35"/>
      <c r="V76" s="35"/>
      <c r="W76" s="35" t="s">
        <v>449</v>
      </c>
      <c r="X76" s="35"/>
      <c r="Y76" s="35" t="s">
        <v>449</v>
      </c>
      <c r="Z76" s="35" t="s">
        <v>449</v>
      </c>
      <c r="AA76" s="35" t="s">
        <v>449</v>
      </c>
      <c r="AB76" s="36"/>
      <c r="AC76" s="48"/>
      <c r="AD76" s="35"/>
      <c r="AE76" s="35" t="s">
        <v>449</v>
      </c>
      <c r="AF76" s="35" t="s">
        <v>449</v>
      </c>
      <c r="AG76" s="35" t="s">
        <v>449</v>
      </c>
      <c r="AH76" s="35" t="s">
        <v>449</v>
      </c>
      <c r="AI76" s="35"/>
      <c r="AJ76" s="35"/>
      <c r="AK76" s="35"/>
      <c r="AL76" s="36"/>
      <c r="AM76" s="48"/>
      <c r="AN76" s="35" t="s">
        <v>449</v>
      </c>
      <c r="AO76" s="35"/>
      <c r="AP76" s="35"/>
      <c r="AQ76" s="35"/>
      <c r="AR76" s="35"/>
      <c r="AS76" s="35" t="s">
        <v>449</v>
      </c>
      <c r="AT76" s="35" t="s">
        <v>449</v>
      </c>
      <c r="AU76" s="35" t="s">
        <v>449</v>
      </c>
      <c r="AV76" s="36"/>
      <c r="AW76" s="48"/>
      <c r="AX76" s="36" t="s">
        <v>449</v>
      </c>
      <c r="AY76" s="50">
        <f t="shared" si="19"/>
        <v>60</v>
      </c>
      <c r="AZ76" s="43">
        <f t="shared" si="20"/>
        <v>300</v>
      </c>
      <c r="BA76" s="45">
        <f t="shared" si="21"/>
        <v>-0.6000000000000227</v>
      </c>
      <c r="BB76" s="46">
        <f t="shared" si="22"/>
        <v>0</v>
      </c>
      <c r="BC76" s="46">
        <f t="shared" si="23"/>
        <v>0</v>
      </c>
      <c r="BD76" s="46">
        <f>IF(OR(C76="OPEN",C76="RD"),SUMIF(J76:AX76,"x",Body!$A$6:$AO$6),SUMIF(J76:AX76,"x",Body!$A$2:$AO$2))</f>
        <v>515</v>
      </c>
      <c r="BE76" s="46">
        <f t="shared" si="24"/>
        <v>0</v>
      </c>
      <c r="BF76" s="47">
        <f t="shared" si="25"/>
        <v>299.4</v>
      </c>
      <c r="BG76" s="46">
        <f t="shared" si="26"/>
        <v>515</v>
      </c>
    </row>
    <row r="77" spans="46:50" ht="12.75">
      <c r="AT77" s="2"/>
      <c r="AU77" s="2"/>
      <c r="AV77" s="2"/>
      <c r="AW77" s="52"/>
      <c r="AX77" s="2"/>
    </row>
    <row r="78" spans="46:50" ht="12.75">
      <c r="AT78" s="2"/>
      <c r="AU78" s="2"/>
      <c r="AV78" s="2"/>
      <c r="AW78" s="52"/>
      <c r="AX78" s="2"/>
    </row>
    <row r="79" spans="46:50" ht="12.75">
      <c r="AT79" s="2"/>
      <c r="AU79" s="2"/>
      <c r="AV79" s="2"/>
      <c r="AW79" s="52"/>
      <c r="AX79" s="2"/>
    </row>
    <row r="80" spans="46:50" ht="12.75">
      <c r="AT80" s="2"/>
      <c r="AU80" s="2"/>
      <c r="AV80" s="2"/>
      <c r="AW80" s="52"/>
      <c r="AX80" s="2"/>
    </row>
    <row r="81" spans="46:50" ht="12.75">
      <c r="AT81" s="2"/>
      <c r="AU81" s="2"/>
      <c r="AV81" s="2"/>
      <c r="AW81" s="52"/>
      <c r="AX81" s="2"/>
    </row>
    <row r="82" spans="46:50" ht="12.75">
      <c r="AT82" s="2"/>
      <c r="AU82" s="2"/>
      <c r="AV82" s="2"/>
      <c r="AW82" s="52"/>
      <c r="AX82" s="2"/>
    </row>
    <row r="83" spans="46:50" ht="12.75">
      <c r="AT83" s="2"/>
      <c r="AU83" s="2"/>
      <c r="AV83" s="2"/>
      <c r="AW83" s="52"/>
      <c r="AX83" s="2"/>
    </row>
    <row r="84" spans="46:50" ht="12.75">
      <c r="AT84" s="2"/>
      <c r="AU84" s="2"/>
      <c r="AV84" s="2"/>
      <c r="AW84" s="52"/>
      <c r="AX84" s="2"/>
    </row>
    <row r="85" spans="46:50" ht="12.75">
      <c r="AT85" s="2"/>
      <c r="AU85" s="2"/>
      <c r="AV85" s="2"/>
      <c r="AW85" s="52"/>
      <c r="AX85" s="2"/>
    </row>
    <row r="86" spans="46:50" ht="12.75">
      <c r="AT86" s="2"/>
      <c r="AU86" s="2"/>
      <c r="AV86" s="2"/>
      <c r="AW86" s="52"/>
      <c r="AX86" s="2"/>
    </row>
    <row r="87" spans="46:50" ht="12.75">
      <c r="AT87" s="2"/>
      <c r="AU87" s="2"/>
      <c r="AV87" s="2"/>
      <c r="AW87" s="52"/>
      <c r="AX87" s="2"/>
    </row>
    <row r="88" spans="46:50" ht="12.75">
      <c r="AT88" s="2"/>
      <c r="AU88" s="2"/>
      <c r="AV88" s="2"/>
      <c r="AW88" s="52"/>
      <c r="AX88" s="2"/>
    </row>
    <row r="89" spans="46:50" ht="12.75">
      <c r="AT89" s="2"/>
      <c r="AU89" s="2"/>
      <c r="AV89" s="2"/>
      <c r="AW89" s="52"/>
      <c r="AX89" s="2"/>
    </row>
    <row r="90" spans="46:50" ht="12.75">
      <c r="AT90" s="2"/>
      <c r="AU90" s="2"/>
      <c r="AV90" s="2"/>
      <c r="AW90" s="52"/>
      <c r="AX90" s="2"/>
    </row>
    <row r="91" spans="46:50" ht="12.75">
      <c r="AT91" s="2"/>
      <c r="AU91" s="2"/>
      <c r="AV91" s="2"/>
      <c r="AW91" s="52"/>
      <c r="AX91" s="2"/>
    </row>
    <row r="92" spans="46:50" ht="12.75">
      <c r="AT92" s="2"/>
      <c r="AU92" s="2"/>
      <c r="AV92" s="2"/>
      <c r="AW92" s="52"/>
      <c r="AX92" s="2"/>
    </row>
    <row r="93" spans="46:50" ht="12.75">
      <c r="AT93" s="2"/>
      <c r="AU93" s="2"/>
      <c r="AV93" s="2"/>
      <c r="AW93" s="52"/>
      <c r="AX93" s="2"/>
    </row>
    <row r="94" spans="46:50" ht="12.75">
      <c r="AT94" s="2"/>
      <c r="AU94" s="2"/>
      <c r="AV94" s="2"/>
      <c r="AW94" s="52"/>
      <c r="AX94" s="2"/>
    </row>
    <row r="95" spans="46:50" ht="12.75">
      <c r="AT95" s="2"/>
      <c r="AU95" s="2"/>
      <c r="AV95" s="2"/>
      <c r="AW95" s="52"/>
      <c r="AX95" s="2"/>
    </row>
    <row r="96" spans="46:50" ht="12.75">
      <c r="AT96" s="2"/>
      <c r="AU96" s="2"/>
      <c r="AV96" s="2"/>
      <c r="AW96" s="52"/>
      <c r="AX96" s="2"/>
    </row>
    <row r="97" spans="46:50" ht="12.75">
      <c r="AT97" s="2"/>
      <c r="AU97" s="2"/>
      <c r="AV97" s="2"/>
      <c r="AW97" s="52"/>
      <c r="AX97" s="2"/>
    </row>
    <row r="98" spans="46:50" ht="12.75">
      <c r="AT98" s="2"/>
      <c r="AU98" s="2"/>
      <c r="AV98" s="2"/>
      <c r="AW98" s="52"/>
      <c r="AX98" s="2"/>
    </row>
    <row r="99" spans="46:50" ht="12.75">
      <c r="AT99" s="2"/>
      <c r="AU99" s="2"/>
      <c r="AV99" s="2"/>
      <c r="AW99" s="52"/>
      <c r="AX99" s="2"/>
    </row>
    <row r="100" spans="46:50" ht="12.75">
      <c r="AT100" s="2"/>
      <c r="AU100" s="2"/>
      <c r="AV100" s="2"/>
      <c r="AW100" s="52"/>
      <c r="AX100" s="2"/>
    </row>
    <row r="101" spans="46:50" ht="12.75">
      <c r="AT101" s="2"/>
      <c r="AU101" s="2"/>
      <c r="AV101" s="2"/>
      <c r="AW101" s="52"/>
      <c r="AX101" s="2"/>
    </row>
    <row r="102" spans="46:50" ht="12.75">
      <c r="AT102" s="2"/>
      <c r="AU102" s="2"/>
      <c r="AV102" s="2"/>
      <c r="AW102" s="52"/>
      <c r="AX102" s="2"/>
    </row>
    <row r="103" spans="46:50" ht="12.75">
      <c r="AT103" s="2"/>
      <c r="AU103" s="2"/>
      <c r="AV103" s="2"/>
      <c r="AW103" s="52"/>
      <c r="AX103" s="2"/>
    </row>
    <row r="104" spans="46:50" ht="12.75">
      <c r="AT104" s="2"/>
      <c r="AU104" s="2"/>
      <c r="AV104" s="2"/>
      <c r="AW104" s="52"/>
      <c r="AX104" s="2"/>
    </row>
    <row r="105" spans="46:50" ht="12.75">
      <c r="AT105" s="2"/>
      <c r="AU105" s="2"/>
      <c r="AV105" s="2"/>
      <c r="AW105" s="52"/>
      <c r="AX105" s="2"/>
    </row>
    <row r="106" spans="46:50" ht="12.75">
      <c r="AT106" s="2"/>
      <c r="AU106" s="2"/>
      <c r="AV106" s="2"/>
      <c r="AW106" s="52"/>
      <c r="AX106" s="2"/>
    </row>
    <row r="107" spans="46:50" ht="12.75">
      <c r="AT107" s="2"/>
      <c r="AU107" s="2"/>
      <c r="AV107" s="2"/>
      <c r="AW107" s="52"/>
      <c r="AX107" s="2"/>
    </row>
    <row r="108" spans="46:50" ht="12.75">
      <c r="AT108" s="2"/>
      <c r="AU108" s="2"/>
      <c r="AV108" s="2"/>
      <c r="AW108" s="52"/>
      <c r="AX108" s="2"/>
    </row>
    <row r="109" spans="46:50" ht="12.75">
      <c r="AT109" s="2"/>
      <c r="AU109" s="2"/>
      <c r="AV109" s="2"/>
      <c r="AW109" s="52"/>
      <c r="AX109" s="2"/>
    </row>
    <row r="110" spans="46:50" ht="12.75">
      <c r="AT110" s="2"/>
      <c r="AU110" s="2"/>
      <c r="AV110" s="2"/>
      <c r="AW110" s="52"/>
      <c r="AX110" s="2"/>
    </row>
    <row r="111" spans="46:50" ht="12.75">
      <c r="AT111" s="2"/>
      <c r="AU111" s="2"/>
      <c r="AV111" s="2"/>
      <c r="AW111" s="52"/>
      <c r="AX111" s="2"/>
    </row>
    <row r="112" spans="46:50" ht="12.75">
      <c r="AT112" s="2"/>
      <c r="AU112" s="2"/>
      <c r="AV112" s="2"/>
      <c r="AW112" s="52"/>
      <c r="AX112" s="2"/>
    </row>
    <row r="113" spans="46:50" ht="12.75">
      <c r="AT113" s="2"/>
      <c r="AU113" s="2"/>
      <c r="AV113" s="2"/>
      <c r="AW113" s="52"/>
      <c r="AX113" s="2"/>
    </row>
    <row r="114" spans="46:50" ht="12.75">
      <c r="AT114" s="2"/>
      <c r="AU114" s="2"/>
      <c r="AV114" s="2"/>
      <c r="AW114" s="52"/>
      <c r="AX114" s="2"/>
    </row>
    <row r="115" spans="46:50" ht="12.75">
      <c r="AT115" s="2"/>
      <c r="AU115" s="2"/>
      <c r="AV115" s="2"/>
      <c r="AW115" s="52"/>
      <c r="AX115" s="2"/>
    </row>
    <row r="116" spans="46:50" ht="12.75">
      <c r="AT116" s="2"/>
      <c r="AU116" s="2"/>
      <c r="AV116" s="2"/>
      <c r="AW116" s="52"/>
      <c r="AX116" s="2"/>
    </row>
    <row r="117" spans="46:50" ht="12.75">
      <c r="AT117" s="2"/>
      <c r="AU117" s="2"/>
      <c r="AV117" s="2"/>
      <c r="AW117" s="52"/>
      <c r="AX117" s="2"/>
    </row>
    <row r="118" spans="46:50" ht="12.75">
      <c r="AT118" s="2"/>
      <c r="AU118" s="2"/>
      <c r="AV118" s="2"/>
      <c r="AW118" s="52"/>
      <c r="AX118" s="2"/>
    </row>
    <row r="119" spans="46:50" ht="12.75">
      <c r="AT119" s="2"/>
      <c r="AU119" s="2"/>
      <c r="AV119" s="2"/>
      <c r="AW119" s="52"/>
      <c r="AX119" s="2"/>
    </row>
    <row r="120" spans="46:50" ht="12.75">
      <c r="AT120" s="2"/>
      <c r="AU120" s="2"/>
      <c r="AV120" s="2"/>
      <c r="AW120" s="52"/>
      <c r="AX120" s="2"/>
    </row>
    <row r="121" spans="46:50" ht="12.75">
      <c r="AT121" s="2"/>
      <c r="AU121" s="2"/>
      <c r="AV121" s="2"/>
      <c r="AW121" s="52"/>
      <c r="AX121" s="2"/>
    </row>
    <row r="122" spans="46:50" ht="12.75">
      <c r="AT122" s="2"/>
      <c r="AU122" s="2"/>
      <c r="AV122" s="2"/>
      <c r="AW122" s="52"/>
      <c r="AX122" s="2"/>
    </row>
  </sheetData>
  <sheetProtection/>
  <autoFilter ref="A1:H76"/>
  <dataValidations count="1">
    <dataValidation allowBlank="1" showErrorMessage="1" sqref="A2:A37"/>
  </dataValidations>
  <printOptions/>
  <pageMargins left="0" right="0" top="0.984251968503937" bottom="0.984251968503937" header="0.5118110236220472" footer="0.5118110236220472"/>
  <pageSetup fitToHeight="1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/>
  <dimension ref="A1:AO51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4" width="9.140625" style="10" customWidth="1"/>
    <col min="5" max="5" width="9.140625" style="11" customWidth="1"/>
    <col min="6" max="6" width="9.140625" style="10" customWidth="1"/>
    <col min="7" max="7" width="9.140625" style="11" customWidth="1"/>
    <col min="8" max="8" width="43.57421875" style="10" customWidth="1"/>
    <col min="9" max="16384" width="9.140625" style="10" customWidth="1"/>
  </cols>
  <sheetData>
    <row r="1" ht="12.75">
      <c r="A1" s="10" t="s">
        <v>317</v>
      </c>
    </row>
    <row r="2" spans="1:41" ht="12.75">
      <c r="A2" s="13">
        <v>0</v>
      </c>
      <c r="B2" s="13">
        <v>33</v>
      </c>
      <c r="C2" s="13">
        <v>12</v>
      </c>
      <c r="D2" s="13">
        <v>13</v>
      </c>
      <c r="E2" s="13">
        <v>28</v>
      </c>
      <c r="F2" s="13">
        <v>22</v>
      </c>
      <c r="G2" s="13">
        <v>37</v>
      </c>
      <c r="H2" s="13">
        <v>21</v>
      </c>
      <c r="I2" s="13">
        <v>19</v>
      </c>
      <c r="J2" s="13">
        <v>5</v>
      </c>
      <c r="K2" s="13">
        <v>35</v>
      </c>
      <c r="L2" s="13">
        <v>83</v>
      </c>
      <c r="M2" s="13">
        <v>38</v>
      </c>
      <c r="N2" s="13">
        <v>30</v>
      </c>
      <c r="O2" s="13">
        <v>24</v>
      </c>
      <c r="P2" s="13">
        <v>14</v>
      </c>
      <c r="Q2" s="13">
        <v>60</v>
      </c>
      <c r="R2" s="13">
        <v>31</v>
      </c>
      <c r="S2" s="13">
        <v>42</v>
      </c>
      <c r="T2" s="13">
        <v>39</v>
      </c>
      <c r="U2" s="13">
        <v>55</v>
      </c>
      <c r="V2" s="13">
        <v>17</v>
      </c>
      <c r="W2" s="13">
        <v>20</v>
      </c>
      <c r="X2" s="13">
        <v>27</v>
      </c>
      <c r="Y2" s="13">
        <v>11</v>
      </c>
      <c r="Z2" s="13">
        <v>54</v>
      </c>
      <c r="AA2" s="13">
        <v>72</v>
      </c>
      <c r="AB2" s="13">
        <v>44</v>
      </c>
      <c r="AC2" s="13">
        <v>34</v>
      </c>
      <c r="AD2" s="13">
        <v>51</v>
      </c>
      <c r="AE2" s="13">
        <v>23</v>
      </c>
      <c r="AF2" s="13">
        <v>45</v>
      </c>
      <c r="AG2" s="13">
        <v>43</v>
      </c>
      <c r="AH2" s="13">
        <v>46</v>
      </c>
      <c r="AI2" s="13">
        <v>26</v>
      </c>
      <c r="AJ2" s="13">
        <v>29</v>
      </c>
      <c r="AK2" s="13">
        <v>16</v>
      </c>
      <c r="AL2" s="13">
        <v>18</v>
      </c>
      <c r="AM2" s="13">
        <v>25</v>
      </c>
      <c r="AN2" s="13">
        <v>10</v>
      </c>
      <c r="AO2" s="13">
        <v>100</v>
      </c>
    </row>
    <row r="3" spans="1:41" ht="12.75">
      <c r="A3" s="13">
        <v>1</v>
      </c>
      <c r="B3" s="13">
        <f aca="true" t="shared" si="0" ref="B3:AN3">A3+1</f>
        <v>2</v>
      </c>
      <c r="C3" s="13">
        <f t="shared" si="0"/>
        <v>3</v>
      </c>
      <c r="D3" s="13">
        <f t="shared" si="0"/>
        <v>4</v>
      </c>
      <c r="E3" s="13">
        <f t="shared" si="0"/>
        <v>5</v>
      </c>
      <c r="F3" s="13">
        <f t="shared" si="0"/>
        <v>6</v>
      </c>
      <c r="G3" s="13">
        <f t="shared" si="0"/>
        <v>7</v>
      </c>
      <c r="H3" s="13">
        <f t="shared" si="0"/>
        <v>8</v>
      </c>
      <c r="I3" s="13">
        <f t="shared" si="0"/>
        <v>9</v>
      </c>
      <c r="J3" s="13">
        <f t="shared" si="0"/>
        <v>10</v>
      </c>
      <c r="K3" s="13">
        <f t="shared" si="0"/>
        <v>11</v>
      </c>
      <c r="L3" s="13">
        <f t="shared" si="0"/>
        <v>12</v>
      </c>
      <c r="M3" s="13">
        <f t="shared" si="0"/>
        <v>13</v>
      </c>
      <c r="N3" s="13">
        <f t="shared" si="0"/>
        <v>14</v>
      </c>
      <c r="O3" s="13">
        <f t="shared" si="0"/>
        <v>15</v>
      </c>
      <c r="P3" s="13">
        <f t="shared" si="0"/>
        <v>16</v>
      </c>
      <c r="Q3" s="13">
        <f t="shared" si="0"/>
        <v>17</v>
      </c>
      <c r="R3" s="13">
        <f t="shared" si="0"/>
        <v>18</v>
      </c>
      <c r="S3" s="13">
        <f t="shared" si="0"/>
        <v>19</v>
      </c>
      <c r="T3" s="13">
        <f t="shared" si="0"/>
        <v>20</v>
      </c>
      <c r="U3" s="13">
        <f t="shared" si="0"/>
        <v>21</v>
      </c>
      <c r="V3" s="13">
        <f t="shared" si="0"/>
        <v>22</v>
      </c>
      <c r="W3" s="13">
        <f t="shared" si="0"/>
        <v>23</v>
      </c>
      <c r="X3" s="13">
        <f t="shared" si="0"/>
        <v>24</v>
      </c>
      <c r="Y3" s="13">
        <f t="shared" si="0"/>
        <v>25</v>
      </c>
      <c r="Z3" s="13">
        <f t="shared" si="0"/>
        <v>26</v>
      </c>
      <c r="AA3" s="13">
        <f t="shared" si="0"/>
        <v>27</v>
      </c>
      <c r="AB3" s="13">
        <f t="shared" si="0"/>
        <v>28</v>
      </c>
      <c r="AC3" s="13">
        <f t="shared" si="0"/>
        <v>29</v>
      </c>
      <c r="AD3" s="13">
        <f t="shared" si="0"/>
        <v>30</v>
      </c>
      <c r="AE3" s="13">
        <f t="shared" si="0"/>
        <v>31</v>
      </c>
      <c r="AF3" s="13">
        <f t="shared" si="0"/>
        <v>32</v>
      </c>
      <c r="AG3" s="13">
        <f t="shared" si="0"/>
        <v>33</v>
      </c>
      <c r="AH3" s="13">
        <f t="shared" si="0"/>
        <v>34</v>
      </c>
      <c r="AI3" s="13">
        <f t="shared" si="0"/>
        <v>35</v>
      </c>
      <c r="AJ3" s="13">
        <f t="shared" si="0"/>
        <v>36</v>
      </c>
      <c r="AK3" s="13">
        <f t="shared" si="0"/>
        <v>37</v>
      </c>
      <c r="AL3" s="13">
        <f t="shared" si="0"/>
        <v>38</v>
      </c>
      <c r="AM3" s="13">
        <f t="shared" si="0"/>
        <v>39</v>
      </c>
      <c r="AN3" s="13">
        <f t="shared" si="0"/>
        <v>40</v>
      </c>
      <c r="AO3" s="13">
        <v>100</v>
      </c>
    </row>
    <row r="4" spans="1:41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ht="12.75">
      <c r="A5" s="10" t="s">
        <v>318</v>
      </c>
    </row>
    <row r="6" spans="1:41" ht="12.75">
      <c r="A6" s="13">
        <v>15</v>
      </c>
      <c r="B6" s="13">
        <v>40</v>
      </c>
      <c r="C6" s="13">
        <v>10</v>
      </c>
      <c r="D6" s="13">
        <v>10</v>
      </c>
      <c r="E6" s="13">
        <v>45</v>
      </c>
      <c r="F6" s="13">
        <v>25</v>
      </c>
      <c r="G6" s="13">
        <v>35</v>
      </c>
      <c r="H6" s="13">
        <v>20</v>
      </c>
      <c r="I6" s="13">
        <v>25</v>
      </c>
      <c r="J6" s="13">
        <v>10</v>
      </c>
      <c r="K6" s="13">
        <v>70</v>
      </c>
      <c r="L6" s="13">
        <v>55</v>
      </c>
      <c r="M6" s="13">
        <v>25</v>
      </c>
      <c r="N6" s="13">
        <v>35</v>
      </c>
      <c r="O6" s="13">
        <v>40</v>
      </c>
      <c r="P6" s="13">
        <v>15</v>
      </c>
      <c r="Q6" s="13">
        <v>0</v>
      </c>
      <c r="R6" s="13">
        <v>50</v>
      </c>
      <c r="S6" s="13">
        <v>0</v>
      </c>
      <c r="T6" s="13">
        <v>45</v>
      </c>
      <c r="U6" s="13">
        <v>0</v>
      </c>
      <c r="V6" s="13">
        <v>40</v>
      </c>
      <c r="W6" s="13">
        <v>20</v>
      </c>
      <c r="X6" s="13">
        <v>25</v>
      </c>
      <c r="Y6" s="13">
        <v>30</v>
      </c>
      <c r="Z6" s="13">
        <v>40</v>
      </c>
      <c r="AA6" s="13">
        <v>0</v>
      </c>
      <c r="AB6" s="13">
        <v>0</v>
      </c>
      <c r="AC6" s="13">
        <v>30</v>
      </c>
      <c r="AD6" s="13">
        <v>0</v>
      </c>
      <c r="AE6" s="13">
        <v>20</v>
      </c>
      <c r="AF6" s="13">
        <v>40</v>
      </c>
      <c r="AG6" s="13">
        <v>50</v>
      </c>
      <c r="AH6" s="13">
        <v>80</v>
      </c>
      <c r="AI6" s="13">
        <v>40</v>
      </c>
      <c r="AJ6" s="13">
        <v>30</v>
      </c>
      <c r="AK6" s="13">
        <v>20</v>
      </c>
      <c r="AL6" s="13">
        <v>20</v>
      </c>
      <c r="AM6" s="13">
        <v>20</v>
      </c>
      <c r="AN6" s="13">
        <v>20</v>
      </c>
      <c r="AO6" s="13">
        <v>100</v>
      </c>
    </row>
    <row r="7" spans="1:41" ht="12.75">
      <c r="A7" s="13">
        <v>1</v>
      </c>
      <c r="B7" s="13">
        <f aca="true" t="shared" si="1" ref="B7:AN7">A7+1</f>
        <v>2</v>
      </c>
      <c r="C7" s="13">
        <f t="shared" si="1"/>
        <v>3</v>
      </c>
      <c r="D7" s="13">
        <f t="shared" si="1"/>
        <v>4</v>
      </c>
      <c r="E7" s="13">
        <f t="shared" si="1"/>
        <v>5</v>
      </c>
      <c r="F7" s="13">
        <f t="shared" si="1"/>
        <v>6</v>
      </c>
      <c r="G7" s="13">
        <f t="shared" si="1"/>
        <v>7</v>
      </c>
      <c r="H7" s="13">
        <f t="shared" si="1"/>
        <v>8</v>
      </c>
      <c r="I7" s="13">
        <f t="shared" si="1"/>
        <v>9</v>
      </c>
      <c r="J7" s="13">
        <f t="shared" si="1"/>
        <v>10</v>
      </c>
      <c r="K7" s="13">
        <f t="shared" si="1"/>
        <v>11</v>
      </c>
      <c r="L7" s="13">
        <f t="shared" si="1"/>
        <v>12</v>
      </c>
      <c r="M7" s="13">
        <f t="shared" si="1"/>
        <v>13</v>
      </c>
      <c r="N7" s="13">
        <f t="shared" si="1"/>
        <v>14</v>
      </c>
      <c r="O7" s="13">
        <f t="shared" si="1"/>
        <v>15</v>
      </c>
      <c r="P7" s="13">
        <f t="shared" si="1"/>
        <v>16</v>
      </c>
      <c r="Q7" s="13">
        <f t="shared" si="1"/>
        <v>17</v>
      </c>
      <c r="R7" s="13">
        <f t="shared" si="1"/>
        <v>18</v>
      </c>
      <c r="S7" s="13">
        <f t="shared" si="1"/>
        <v>19</v>
      </c>
      <c r="T7" s="13">
        <f t="shared" si="1"/>
        <v>20</v>
      </c>
      <c r="U7" s="13">
        <f t="shared" si="1"/>
        <v>21</v>
      </c>
      <c r="V7" s="13">
        <f t="shared" si="1"/>
        <v>22</v>
      </c>
      <c r="W7" s="13">
        <f t="shared" si="1"/>
        <v>23</v>
      </c>
      <c r="X7" s="13">
        <f t="shared" si="1"/>
        <v>24</v>
      </c>
      <c r="Y7" s="13">
        <f t="shared" si="1"/>
        <v>25</v>
      </c>
      <c r="Z7" s="13">
        <f t="shared" si="1"/>
        <v>26</v>
      </c>
      <c r="AA7" s="13">
        <f t="shared" si="1"/>
        <v>27</v>
      </c>
      <c r="AB7" s="13">
        <f t="shared" si="1"/>
        <v>28</v>
      </c>
      <c r="AC7" s="13">
        <f t="shared" si="1"/>
        <v>29</v>
      </c>
      <c r="AD7" s="13">
        <f t="shared" si="1"/>
        <v>30</v>
      </c>
      <c r="AE7" s="13">
        <f t="shared" si="1"/>
        <v>31</v>
      </c>
      <c r="AF7" s="13">
        <f t="shared" si="1"/>
        <v>32</v>
      </c>
      <c r="AG7" s="13">
        <f t="shared" si="1"/>
        <v>33</v>
      </c>
      <c r="AH7" s="13">
        <f t="shared" si="1"/>
        <v>34</v>
      </c>
      <c r="AI7" s="13">
        <f t="shared" si="1"/>
        <v>35</v>
      </c>
      <c r="AJ7" s="13">
        <f t="shared" si="1"/>
        <v>36</v>
      </c>
      <c r="AK7" s="13">
        <f t="shared" si="1"/>
        <v>37</v>
      </c>
      <c r="AL7" s="13">
        <f t="shared" si="1"/>
        <v>38</v>
      </c>
      <c r="AM7" s="13">
        <f t="shared" si="1"/>
        <v>39</v>
      </c>
      <c r="AN7" s="13">
        <f t="shared" si="1"/>
        <v>40</v>
      </c>
      <c r="AO7" s="13">
        <v>100</v>
      </c>
    </row>
    <row r="9" spans="1:12" ht="17.25" customHeight="1">
      <c r="A9" s="10" t="s">
        <v>109</v>
      </c>
      <c r="D9" s="10" t="s">
        <v>108</v>
      </c>
      <c r="H9" s="11" t="s">
        <v>107</v>
      </c>
      <c r="K9" s="10" t="s">
        <v>315</v>
      </c>
      <c r="L9" s="10" t="s">
        <v>316</v>
      </c>
    </row>
    <row r="10" spans="1:12" ht="12.75">
      <c r="A10" s="13">
        <v>1</v>
      </c>
      <c r="B10" s="13">
        <v>0</v>
      </c>
      <c r="D10" s="13">
        <v>1</v>
      </c>
      <c r="E10" s="13">
        <v>15</v>
      </c>
      <c r="G10" s="13">
        <v>1</v>
      </c>
      <c r="H10" s="12" t="s">
        <v>105</v>
      </c>
      <c r="J10" t="s">
        <v>117</v>
      </c>
      <c r="K10" s="10">
        <v>300</v>
      </c>
      <c r="L10" s="10">
        <v>30</v>
      </c>
    </row>
    <row r="11" spans="1:12" ht="12.75">
      <c r="A11" s="13">
        <f aca="true" t="shared" si="2" ref="A11:A49">A10+1</f>
        <v>2</v>
      </c>
      <c r="B11" s="13">
        <v>33</v>
      </c>
      <c r="D11" s="13">
        <f aca="true" t="shared" si="3" ref="D11:D49">D10+1</f>
        <v>2</v>
      </c>
      <c r="E11" s="13">
        <v>40</v>
      </c>
      <c r="G11" s="13">
        <f aca="true" t="shared" si="4" ref="G11:G49">G10+1</f>
        <v>2</v>
      </c>
      <c r="H11" s="12" t="s">
        <v>98</v>
      </c>
      <c r="J11" t="s">
        <v>139</v>
      </c>
      <c r="K11" s="10">
        <v>300</v>
      </c>
      <c r="L11" s="10">
        <v>60</v>
      </c>
    </row>
    <row r="12" spans="1:12" ht="12.75">
      <c r="A12" s="13">
        <f t="shared" si="2"/>
        <v>3</v>
      </c>
      <c r="B12" s="13">
        <v>12</v>
      </c>
      <c r="D12" s="13">
        <f t="shared" si="3"/>
        <v>3</v>
      </c>
      <c r="E12" s="13">
        <v>10</v>
      </c>
      <c r="G12" s="13">
        <f t="shared" si="4"/>
        <v>3</v>
      </c>
      <c r="H12" s="12" t="s">
        <v>98</v>
      </c>
      <c r="J12" t="s">
        <v>133</v>
      </c>
      <c r="K12" s="10">
        <v>300</v>
      </c>
      <c r="L12" s="10">
        <v>60</v>
      </c>
    </row>
    <row r="13" spans="1:12" ht="12.75">
      <c r="A13" s="13">
        <f t="shared" si="2"/>
        <v>4</v>
      </c>
      <c r="B13" s="13">
        <v>13</v>
      </c>
      <c r="D13" s="13">
        <f t="shared" si="3"/>
        <v>4</v>
      </c>
      <c r="E13" s="13">
        <v>10</v>
      </c>
      <c r="G13" s="13">
        <f t="shared" si="4"/>
        <v>4</v>
      </c>
      <c r="H13" s="12" t="s">
        <v>106</v>
      </c>
      <c r="J13" t="s">
        <v>114</v>
      </c>
      <c r="K13" s="10">
        <v>300</v>
      </c>
      <c r="L13" s="10">
        <v>30</v>
      </c>
    </row>
    <row r="14" spans="1:12" ht="12.75">
      <c r="A14" s="13">
        <f t="shared" si="2"/>
        <v>5</v>
      </c>
      <c r="B14" s="13">
        <v>28</v>
      </c>
      <c r="D14" s="13">
        <f t="shared" si="3"/>
        <v>5</v>
      </c>
      <c r="E14" s="13">
        <v>45</v>
      </c>
      <c r="G14" s="13">
        <f t="shared" si="4"/>
        <v>5</v>
      </c>
      <c r="H14" s="12" t="s">
        <v>92</v>
      </c>
      <c r="J14" t="s">
        <v>170</v>
      </c>
      <c r="K14" s="10">
        <v>300</v>
      </c>
      <c r="L14" s="10">
        <v>60</v>
      </c>
    </row>
    <row r="15" spans="1:12" ht="12.75">
      <c r="A15" s="13">
        <f t="shared" si="2"/>
        <v>6</v>
      </c>
      <c r="B15" s="13">
        <v>22</v>
      </c>
      <c r="D15" s="13">
        <f t="shared" si="3"/>
        <v>6</v>
      </c>
      <c r="E15" s="13">
        <v>25</v>
      </c>
      <c r="G15" s="13">
        <f t="shared" si="4"/>
        <v>6</v>
      </c>
      <c r="H15" s="12" t="s">
        <v>98</v>
      </c>
      <c r="J15" t="s">
        <v>237</v>
      </c>
      <c r="K15" s="10">
        <v>300</v>
      </c>
      <c r="L15" s="10">
        <v>60</v>
      </c>
    </row>
    <row r="16" spans="1:12" ht="12.75">
      <c r="A16" s="13">
        <f t="shared" si="2"/>
        <v>7</v>
      </c>
      <c r="B16" s="13">
        <v>37</v>
      </c>
      <c r="D16" s="13">
        <f t="shared" si="3"/>
        <v>7</v>
      </c>
      <c r="E16" s="13">
        <v>35</v>
      </c>
      <c r="G16" s="13">
        <f t="shared" si="4"/>
        <v>7</v>
      </c>
      <c r="H16" s="12" t="s">
        <v>86</v>
      </c>
      <c r="J16" t="s">
        <v>144</v>
      </c>
      <c r="K16" s="10">
        <v>180</v>
      </c>
      <c r="L16" s="10">
        <v>90</v>
      </c>
    </row>
    <row r="17" spans="1:12" ht="12.75">
      <c r="A17" s="13">
        <f t="shared" si="2"/>
        <v>8</v>
      </c>
      <c r="B17" s="13">
        <v>21</v>
      </c>
      <c r="D17" s="13">
        <f t="shared" si="3"/>
        <v>8</v>
      </c>
      <c r="E17" s="13">
        <v>20</v>
      </c>
      <c r="G17" s="13">
        <f t="shared" si="4"/>
        <v>8</v>
      </c>
      <c r="H17" s="12" t="s">
        <v>93</v>
      </c>
      <c r="J17" t="s">
        <v>175</v>
      </c>
      <c r="K17" s="10">
        <v>360</v>
      </c>
      <c r="L17" s="10">
        <v>0</v>
      </c>
    </row>
    <row r="18" spans="1:12" ht="12.75">
      <c r="A18" s="13">
        <f t="shared" si="2"/>
        <v>9</v>
      </c>
      <c r="B18" s="13">
        <v>19</v>
      </c>
      <c r="D18" s="13">
        <f t="shared" si="3"/>
        <v>9</v>
      </c>
      <c r="E18" s="13">
        <v>25</v>
      </c>
      <c r="G18" s="13">
        <f t="shared" si="4"/>
        <v>9</v>
      </c>
      <c r="H18" s="12" t="s">
        <v>105</v>
      </c>
      <c r="J18" t="s">
        <v>124</v>
      </c>
      <c r="K18" s="10">
        <v>180</v>
      </c>
      <c r="L18" s="10">
        <v>90</v>
      </c>
    </row>
    <row r="19" spans="1:8" ht="12.75">
      <c r="A19" s="13">
        <f t="shared" si="2"/>
        <v>10</v>
      </c>
      <c r="B19" s="13">
        <v>5</v>
      </c>
      <c r="D19" s="13">
        <f t="shared" si="3"/>
        <v>10</v>
      </c>
      <c r="E19" s="13">
        <v>10</v>
      </c>
      <c r="G19" s="13">
        <f t="shared" si="4"/>
        <v>10</v>
      </c>
      <c r="H19" s="12" t="s">
        <v>104</v>
      </c>
    </row>
    <row r="20" spans="1:8" ht="12.75">
      <c r="A20" s="13">
        <f t="shared" si="2"/>
        <v>11</v>
      </c>
      <c r="B20" s="13">
        <v>35</v>
      </c>
      <c r="D20" s="13">
        <f t="shared" si="3"/>
        <v>11</v>
      </c>
      <c r="E20" s="13">
        <v>70</v>
      </c>
      <c r="G20" s="13">
        <f t="shared" si="4"/>
        <v>11</v>
      </c>
      <c r="H20" s="12" t="s">
        <v>103</v>
      </c>
    </row>
    <row r="21" spans="1:8" ht="12.75">
      <c r="A21" s="13">
        <f t="shared" si="2"/>
        <v>12</v>
      </c>
      <c r="B21" s="13">
        <v>83</v>
      </c>
      <c r="D21" s="13">
        <f t="shared" si="3"/>
        <v>12</v>
      </c>
      <c r="E21" s="13">
        <v>55</v>
      </c>
      <c r="G21" s="13">
        <f t="shared" si="4"/>
        <v>12</v>
      </c>
      <c r="H21" s="12" t="s">
        <v>102</v>
      </c>
    </row>
    <row r="22" spans="1:8" ht="12.75">
      <c r="A22" s="13">
        <f t="shared" si="2"/>
        <v>13</v>
      </c>
      <c r="B22" s="13">
        <v>38</v>
      </c>
      <c r="D22" s="13">
        <f t="shared" si="3"/>
        <v>13</v>
      </c>
      <c r="E22" s="13">
        <v>25</v>
      </c>
      <c r="G22" s="13">
        <f t="shared" si="4"/>
        <v>13</v>
      </c>
      <c r="H22" s="12" t="s">
        <v>88</v>
      </c>
    </row>
    <row r="23" spans="1:8" ht="12.75">
      <c r="A23" s="13">
        <f t="shared" si="2"/>
        <v>14</v>
      </c>
      <c r="B23" s="13">
        <v>30</v>
      </c>
      <c r="D23" s="13">
        <f t="shared" si="3"/>
        <v>14</v>
      </c>
      <c r="E23" s="13">
        <v>35</v>
      </c>
      <c r="G23" s="13">
        <f t="shared" si="4"/>
        <v>14</v>
      </c>
      <c r="H23" s="12" t="s">
        <v>94</v>
      </c>
    </row>
    <row r="24" spans="1:8" ht="12.75">
      <c r="A24" s="13">
        <f t="shared" si="2"/>
        <v>15</v>
      </c>
      <c r="B24" s="13">
        <v>24</v>
      </c>
      <c r="D24" s="13">
        <f t="shared" si="3"/>
        <v>15</v>
      </c>
      <c r="E24" s="13">
        <v>40</v>
      </c>
      <c r="G24" s="13">
        <f t="shared" si="4"/>
        <v>15</v>
      </c>
      <c r="H24" s="12" t="s">
        <v>88</v>
      </c>
    </row>
    <row r="25" spans="1:8" ht="12.75">
      <c r="A25" s="13">
        <f t="shared" si="2"/>
        <v>16</v>
      </c>
      <c r="B25" s="13">
        <v>14</v>
      </c>
      <c r="D25" s="13">
        <f t="shared" si="3"/>
        <v>16</v>
      </c>
      <c r="E25" s="13">
        <v>15</v>
      </c>
      <c r="G25" s="13">
        <f t="shared" si="4"/>
        <v>16</v>
      </c>
      <c r="H25" s="12" t="s">
        <v>93</v>
      </c>
    </row>
    <row r="26" spans="1:8" ht="12.75">
      <c r="A26" s="13">
        <f t="shared" si="2"/>
        <v>17</v>
      </c>
      <c r="B26" s="13">
        <v>60</v>
      </c>
      <c r="D26" s="13">
        <f t="shared" si="3"/>
        <v>17</v>
      </c>
      <c r="E26" s="13">
        <v>0</v>
      </c>
      <c r="G26" s="13">
        <f t="shared" si="4"/>
        <v>17</v>
      </c>
      <c r="H26" s="12" t="s">
        <v>101</v>
      </c>
    </row>
    <row r="27" spans="1:8" ht="12.75">
      <c r="A27" s="13">
        <f t="shared" si="2"/>
        <v>18</v>
      </c>
      <c r="B27" s="13">
        <v>31</v>
      </c>
      <c r="D27" s="13">
        <f t="shared" si="3"/>
        <v>18</v>
      </c>
      <c r="E27" s="13">
        <v>50</v>
      </c>
      <c r="G27" s="13">
        <f t="shared" si="4"/>
        <v>18</v>
      </c>
      <c r="H27" s="12" t="s">
        <v>98</v>
      </c>
    </row>
    <row r="28" spans="1:8" ht="12.75">
      <c r="A28" s="13">
        <f t="shared" si="2"/>
        <v>19</v>
      </c>
      <c r="B28" s="13">
        <v>42</v>
      </c>
      <c r="D28" s="13">
        <f t="shared" si="3"/>
        <v>19</v>
      </c>
      <c r="E28" s="13">
        <v>0</v>
      </c>
      <c r="G28" s="13">
        <f t="shared" si="4"/>
        <v>19</v>
      </c>
      <c r="H28" s="12" t="s">
        <v>100</v>
      </c>
    </row>
    <row r="29" spans="1:8" ht="12.75">
      <c r="A29" s="13">
        <f t="shared" si="2"/>
        <v>20</v>
      </c>
      <c r="B29" s="13">
        <v>39</v>
      </c>
      <c r="D29" s="13">
        <f t="shared" si="3"/>
        <v>20</v>
      </c>
      <c r="E29" s="13">
        <v>45</v>
      </c>
      <c r="G29" s="13">
        <f t="shared" si="4"/>
        <v>20</v>
      </c>
      <c r="H29" s="12" t="s">
        <v>99</v>
      </c>
    </row>
    <row r="30" spans="1:8" ht="12.75">
      <c r="A30" s="13">
        <f t="shared" si="2"/>
        <v>21</v>
      </c>
      <c r="B30" s="13">
        <v>55</v>
      </c>
      <c r="D30" s="13">
        <f t="shared" si="3"/>
        <v>21</v>
      </c>
      <c r="E30" s="13">
        <v>0</v>
      </c>
      <c r="G30" s="13">
        <f t="shared" si="4"/>
        <v>21</v>
      </c>
      <c r="H30" s="12" t="s">
        <v>98</v>
      </c>
    </row>
    <row r="31" spans="1:8" ht="12.75">
      <c r="A31" s="13">
        <f t="shared" si="2"/>
        <v>22</v>
      </c>
      <c r="B31" s="13">
        <v>17</v>
      </c>
      <c r="D31" s="13">
        <f t="shared" si="3"/>
        <v>22</v>
      </c>
      <c r="E31" s="13">
        <v>40</v>
      </c>
      <c r="G31" s="13">
        <f t="shared" si="4"/>
        <v>22</v>
      </c>
      <c r="H31" s="12" t="s">
        <v>97</v>
      </c>
    </row>
    <row r="32" spans="1:8" ht="12.75">
      <c r="A32" s="13">
        <f t="shared" si="2"/>
        <v>23</v>
      </c>
      <c r="B32" s="13">
        <v>20</v>
      </c>
      <c r="D32" s="13">
        <f t="shared" si="3"/>
        <v>23</v>
      </c>
      <c r="E32" s="13">
        <v>20</v>
      </c>
      <c r="G32" s="13">
        <f t="shared" si="4"/>
        <v>23</v>
      </c>
      <c r="H32" s="12" t="s">
        <v>97</v>
      </c>
    </row>
    <row r="33" spans="1:8" ht="12.75">
      <c r="A33" s="13">
        <f t="shared" si="2"/>
        <v>24</v>
      </c>
      <c r="B33" s="13">
        <v>27</v>
      </c>
      <c r="D33" s="13">
        <f t="shared" si="3"/>
        <v>24</v>
      </c>
      <c r="E33" s="13">
        <v>25</v>
      </c>
      <c r="G33" s="13">
        <f t="shared" si="4"/>
        <v>24</v>
      </c>
      <c r="H33" s="12" t="s">
        <v>94</v>
      </c>
    </row>
    <row r="34" spans="1:8" ht="12.75">
      <c r="A34" s="13">
        <f t="shared" si="2"/>
        <v>25</v>
      </c>
      <c r="B34" s="13">
        <v>11</v>
      </c>
      <c r="D34" s="13">
        <f t="shared" si="3"/>
        <v>25</v>
      </c>
      <c r="E34" s="13">
        <v>30</v>
      </c>
      <c r="G34" s="13">
        <f t="shared" si="4"/>
        <v>25</v>
      </c>
      <c r="H34" s="12" t="s">
        <v>96</v>
      </c>
    </row>
    <row r="35" spans="1:8" ht="12.75">
      <c r="A35" s="13">
        <f t="shared" si="2"/>
        <v>26</v>
      </c>
      <c r="B35" s="13">
        <v>54</v>
      </c>
      <c r="D35" s="13">
        <f t="shared" si="3"/>
        <v>26</v>
      </c>
      <c r="E35" s="13">
        <v>40</v>
      </c>
      <c r="G35" s="13">
        <f t="shared" si="4"/>
        <v>26</v>
      </c>
      <c r="H35" s="12" t="s">
        <v>92</v>
      </c>
    </row>
    <row r="36" spans="1:8" ht="12.75">
      <c r="A36" s="13">
        <f t="shared" si="2"/>
        <v>27</v>
      </c>
      <c r="B36" s="13">
        <v>72</v>
      </c>
      <c r="D36" s="13">
        <f t="shared" si="3"/>
        <v>27</v>
      </c>
      <c r="E36" s="13">
        <v>0</v>
      </c>
      <c r="G36" s="13">
        <f t="shared" si="4"/>
        <v>27</v>
      </c>
      <c r="H36" s="12" t="s">
        <v>95</v>
      </c>
    </row>
    <row r="37" spans="1:8" ht="12.75">
      <c r="A37" s="13">
        <f t="shared" si="2"/>
        <v>28</v>
      </c>
      <c r="B37" s="13">
        <v>44</v>
      </c>
      <c r="D37" s="13">
        <f t="shared" si="3"/>
        <v>28</v>
      </c>
      <c r="E37" s="13">
        <v>0</v>
      </c>
      <c r="G37" s="13">
        <f t="shared" si="4"/>
        <v>28</v>
      </c>
      <c r="H37" s="12" t="s">
        <v>94</v>
      </c>
    </row>
    <row r="38" spans="1:8" ht="12.75">
      <c r="A38" s="13">
        <f t="shared" si="2"/>
        <v>29</v>
      </c>
      <c r="B38" s="13">
        <v>34</v>
      </c>
      <c r="D38" s="13">
        <f t="shared" si="3"/>
        <v>29</v>
      </c>
      <c r="E38" s="13">
        <v>30</v>
      </c>
      <c r="G38" s="13">
        <f t="shared" si="4"/>
        <v>29</v>
      </c>
      <c r="H38" s="12" t="s">
        <v>93</v>
      </c>
    </row>
    <row r="39" spans="1:8" ht="12.75">
      <c r="A39" s="13">
        <f t="shared" si="2"/>
        <v>30</v>
      </c>
      <c r="B39" s="13">
        <v>51</v>
      </c>
      <c r="D39" s="13">
        <f t="shared" si="3"/>
        <v>30</v>
      </c>
      <c r="E39" s="13">
        <v>0</v>
      </c>
      <c r="G39" s="13">
        <f t="shared" si="4"/>
        <v>30</v>
      </c>
      <c r="H39" s="12" t="s">
        <v>92</v>
      </c>
    </row>
    <row r="40" spans="1:8" ht="12.75">
      <c r="A40" s="13">
        <f t="shared" si="2"/>
        <v>31</v>
      </c>
      <c r="B40" s="13">
        <v>23</v>
      </c>
      <c r="D40" s="13">
        <f t="shared" si="3"/>
        <v>31</v>
      </c>
      <c r="E40" s="13">
        <v>20</v>
      </c>
      <c r="G40" s="13">
        <f t="shared" si="4"/>
        <v>31</v>
      </c>
      <c r="H40" s="12" t="s">
        <v>86</v>
      </c>
    </row>
    <row r="41" spans="1:8" ht="12.75">
      <c r="A41" s="13">
        <f t="shared" si="2"/>
        <v>32</v>
      </c>
      <c r="B41" s="13">
        <v>45</v>
      </c>
      <c r="D41" s="13">
        <f t="shared" si="3"/>
        <v>32</v>
      </c>
      <c r="E41" s="13">
        <v>40</v>
      </c>
      <c r="G41" s="13">
        <f t="shared" si="4"/>
        <v>32</v>
      </c>
      <c r="H41" s="12" t="s">
        <v>85</v>
      </c>
    </row>
    <row r="42" spans="1:8" ht="12.75">
      <c r="A42" s="13">
        <f t="shared" si="2"/>
        <v>33</v>
      </c>
      <c r="B42" s="13">
        <v>43</v>
      </c>
      <c r="D42" s="13">
        <f t="shared" si="3"/>
        <v>33</v>
      </c>
      <c r="E42" s="13">
        <v>50</v>
      </c>
      <c r="G42" s="13">
        <f t="shared" si="4"/>
        <v>33</v>
      </c>
      <c r="H42" s="12" t="s">
        <v>91</v>
      </c>
    </row>
    <row r="43" spans="1:8" ht="12.75">
      <c r="A43" s="13">
        <f t="shared" si="2"/>
        <v>34</v>
      </c>
      <c r="B43" s="13">
        <v>46</v>
      </c>
      <c r="D43" s="13">
        <f t="shared" si="3"/>
        <v>34</v>
      </c>
      <c r="E43" s="13">
        <v>80</v>
      </c>
      <c r="G43" s="13">
        <f t="shared" si="4"/>
        <v>34</v>
      </c>
      <c r="H43" s="12" t="s">
        <v>90</v>
      </c>
    </row>
    <row r="44" spans="1:8" ht="12.75">
      <c r="A44" s="13">
        <f t="shared" si="2"/>
        <v>35</v>
      </c>
      <c r="B44" s="13">
        <v>26</v>
      </c>
      <c r="D44" s="13">
        <f t="shared" si="3"/>
        <v>35</v>
      </c>
      <c r="E44" s="13">
        <v>40</v>
      </c>
      <c r="G44" s="13">
        <f t="shared" si="4"/>
        <v>35</v>
      </c>
      <c r="H44" s="12" t="s">
        <v>88</v>
      </c>
    </row>
    <row r="45" spans="1:8" ht="12.75">
      <c r="A45" s="13">
        <f t="shared" si="2"/>
        <v>36</v>
      </c>
      <c r="B45" s="13">
        <v>29</v>
      </c>
      <c r="D45" s="13">
        <f t="shared" si="3"/>
        <v>36</v>
      </c>
      <c r="E45" s="13">
        <v>30</v>
      </c>
      <c r="G45" s="13">
        <f t="shared" si="4"/>
        <v>36</v>
      </c>
      <c r="H45" s="12" t="s">
        <v>89</v>
      </c>
    </row>
    <row r="46" spans="1:8" ht="12.75">
      <c r="A46" s="13">
        <f t="shared" si="2"/>
        <v>37</v>
      </c>
      <c r="B46" s="13">
        <v>16</v>
      </c>
      <c r="D46" s="13">
        <f t="shared" si="3"/>
        <v>37</v>
      </c>
      <c r="E46" s="13">
        <v>20</v>
      </c>
      <c r="G46" s="13">
        <f t="shared" si="4"/>
        <v>37</v>
      </c>
      <c r="H46" s="12" t="s">
        <v>88</v>
      </c>
    </row>
    <row r="47" spans="1:8" ht="12.75">
      <c r="A47" s="13">
        <f t="shared" si="2"/>
        <v>38</v>
      </c>
      <c r="B47" s="13">
        <v>18</v>
      </c>
      <c r="D47" s="13">
        <f t="shared" si="3"/>
        <v>38</v>
      </c>
      <c r="E47" s="13">
        <v>20</v>
      </c>
      <c r="G47" s="13">
        <f t="shared" si="4"/>
        <v>38</v>
      </c>
      <c r="H47" s="12" t="s">
        <v>87</v>
      </c>
    </row>
    <row r="48" spans="1:8" ht="12.75">
      <c r="A48" s="13">
        <f t="shared" si="2"/>
        <v>39</v>
      </c>
      <c r="B48" s="13">
        <v>25</v>
      </c>
      <c r="D48" s="13">
        <f t="shared" si="3"/>
        <v>39</v>
      </c>
      <c r="E48" s="13">
        <v>20</v>
      </c>
      <c r="G48" s="13">
        <f t="shared" si="4"/>
        <v>39</v>
      </c>
      <c r="H48" s="12" t="s">
        <v>86</v>
      </c>
    </row>
    <row r="49" spans="1:8" ht="12.75">
      <c r="A49" s="13">
        <f t="shared" si="2"/>
        <v>40</v>
      </c>
      <c r="B49" s="13">
        <v>10</v>
      </c>
      <c r="D49" s="13">
        <f t="shared" si="3"/>
        <v>40</v>
      </c>
      <c r="E49" s="13">
        <v>20</v>
      </c>
      <c r="G49" s="13">
        <f t="shared" si="4"/>
        <v>40</v>
      </c>
      <c r="H49" s="12" t="s">
        <v>85</v>
      </c>
    </row>
    <row r="50" spans="1:8" ht="12.75">
      <c r="A50" s="13">
        <v>100</v>
      </c>
      <c r="B50" s="13">
        <v>100</v>
      </c>
      <c r="D50" s="13">
        <v>100</v>
      </c>
      <c r="E50" s="13">
        <v>100</v>
      </c>
      <c r="G50" s="13">
        <v>100</v>
      </c>
      <c r="H50" s="12" t="s">
        <v>84</v>
      </c>
    </row>
    <row r="51" spans="2:5" ht="12.75">
      <c r="B51" s="10">
        <f>SUM(B10:B50)</f>
        <v>1352</v>
      </c>
      <c r="E51" s="10">
        <f>SUM(E10:E50)</f>
        <v>1195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/>
  <dimension ref="A1:P103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28125" style="0" customWidth="1"/>
    <col min="2" max="2" width="5.421875" style="0" bestFit="1" customWidth="1"/>
    <col min="3" max="3" width="24.8515625" style="0" bestFit="1" customWidth="1"/>
    <col min="4" max="4" width="44.7109375" style="0" customWidth="1"/>
    <col min="5" max="5" width="7.28125" style="0" customWidth="1"/>
    <col min="6" max="6" width="13.28125" style="0" bestFit="1" customWidth="1"/>
    <col min="10" max="10" width="9.28125" style="0" hidden="1" customWidth="1"/>
  </cols>
  <sheetData>
    <row r="1" spans="1:8" ht="84" customHeight="1">
      <c r="A1" s="64" t="s">
        <v>452</v>
      </c>
      <c r="B1" s="63"/>
      <c r="C1" s="63"/>
      <c r="D1" s="63"/>
      <c r="E1" s="63"/>
      <c r="F1" s="63"/>
      <c r="G1" s="63"/>
      <c r="H1" s="63"/>
    </row>
    <row r="3" spans="1:10" ht="25.5">
      <c r="A3" s="18" t="s">
        <v>69</v>
      </c>
      <c r="B3" s="18"/>
      <c r="C3" s="18"/>
      <c r="D3" s="18"/>
      <c r="E3" s="18"/>
      <c r="F3" s="18"/>
      <c r="G3" s="18"/>
      <c r="H3" s="18"/>
      <c r="J3" t="e">
        <f>AND(číslo=Sumar!B3)</f>
        <v>#NAME?</v>
      </c>
    </row>
    <row r="4" spans="1:10" ht="12.75">
      <c r="A4" s="19"/>
      <c r="B4" s="20" t="s">
        <v>15</v>
      </c>
      <c r="C4" s="20" t="s">
        <v>72</v>
      </c>
      <c r="D4" s="21" t="s">
        <v>62</v>
      </c>
      <c r="E4" s="22" t="s">
        <v>7</v>
      </c>
      <c r="F4" s="22" t="s">
        <v>2</v>
      </c>
      <c r="G4" s="23" t="s">
        <v>1</v>
      </c>
      <c r="H4" s="24" t="s">
        <v>3</v>
      </c>
      <c r="J4" t="e">
        <f>AND(číslo=Sumar!B4)</f>
        <v>#NAME?</v>
      </c>
    </row>
    <row r="5" spans="1:10" ht="12.75">
      <c r="A5" s="25">
        <v>1</v>
      </c>
      <c r="B5" s="26" t="s">
        <v>402</v>
      </c>
      <c r="C5" s="27" t="s">
        <v>268</v>
      </c>
      <c r="D5" s="27" t="s">
        <v>358</v>
      </c>
      <c r="E5" s="28">
        <f>DSUM(zoznam,"Body",J4:J5)</f>
        <v>400</v>
      </c>
      <c r="F5" s="28">
        <f>DSUM(zoznam,"Zrážka:",J4:J5)</f>
        <v>18</v>
      </c>
      <c r="G5" s="29">
        <f>DSUM(zoznam,"Čas:",J4:J5)</f>
        <v>189</v>
      </c>
      <c r="H5" s="30">
        <f>DSUM(zoznam,"TOTAL:",J4:J5)</f>
        <v>382</v>
      </c>
      <c r="J5" t="e">
        <f>AND(číslo=Sumar!B5)</f>
        <v>#NAME?</v>
      </c>
    </row>
    <row r="6" spans="1:10" ht="12.75">
      <c r="A6" s="25">
        <v>2</v>
      </c>
      <c r="B6" s="26" t="s">
        <v>398</v>
      </c>
      <c r="C6" s="27" t="s">
        <v>196</v>
      </c>
      <c r="D6" s="27" t="s">
        <v>355</v>
      </c>
      <c r="E6" s="28">
        <f>DSUM(zoznam,"Body",J5:J6)</f>
        <v>355</v>
      </c>
      <c r="F6" s="28">
        <f>DSUM(zoznam,"Zrážka:",J5:J6)</f>
        <v>0</v>
      </c>
      <c r="G6" s="29">
        <f>DSUM(zoznam,"Čas:",J5:J6)</f>
        <v>168.38</v>
      </c>
      <c r="H6" s="30">
        <f>DSUM(zoznam,"TOTAL:",J5:J6)</f>
        <v>355</v>
      </c>
      <c r="J6" t="e">
        <f>AND(číslo=Sumar!B6)</f>
        <v>#NAME?</v>
      </c>
    </row>
    <row r="7" spans="1:10" ht="12.75">
      <c r="A7" s="25">
        <v>3</v>
      </c>
      <c r="B7" s="26" t="s">
        <v>401</v>
      </c>
      <c r="C7" s="27" t="s">
        <v>46</v>
      </c>
      <c r="D7" s="27" t="s">
        <v>74</v>
      </c>
      <c r="E7" s="28">
        <f>DSUM(zoznam,"Body",J6:J7)</f>
        <v>435</v>
      </c>
      <c r="F7" s="28">
        <f>DSUM(zoznam,"Zrážka:",J6:J7)</f>
        <v>90</v>
      </c>
      <c r="G7" s="29">
        <f>DSUM(zoznam,"Čas:",J6:J7)</f>
        <v>196.13</v>
      </c>
      <c r="H7" s="30">
        <f>DSUM(zoznam,"TOTAL:",J6:J7)</f>
        <v>345</v>
      </c>
      <c r="J7" t="e">
        <f>AND(číslo=Sumar!B7)</f>
        <v>#NAME?</v>
      </c>
    </row>
    <row r="8" spans="1:10" ht="12.75">
      <c r="A8" s="25">
        <v>4</v>
      </c>
      <c r="B8" s="26" t="s">
        <v>396</v>
      </c>
      <c r="C8" s="27" t="s">
        <v>123</v>
      </c>
      <c r="D8" s="27" t="s">
        <v>353</v>
      </c>
      <c r="E8" s="28">
        <f>DSUM(zoznam,"Body",J7:J8)</f>
        <v>330</v>
      </c>
      <c r="F8" s="28">
        <f>DSUM(zoznam,"Zrážka:",J7:J8)</f>
        <v>0</v>
      </c>
      <c r="G8" s="29">
        <f>DSUM(zoznam,"Čas:",J7:J8)</f>
        <v>174.45999999999998</v>
      </c>
      <c r="H8" s="30">
        <f>DSUM(zoznam,"TOTAL:",J7:J8)</f>
        <v>330</v>
      </c>
      <c r="J8" t="e">
        <f>AND(číslo=Sumar!B8)</f>
        <v>#NAME?</v>
      </c>
    </row>
    <row r="9" spans="1:10" ht="12.75">
      <c r="A9" s="25">
        <v>5</v>
      </c>
      <c r="B9" s="26" t="s">
        <v>405</v>
      </c>
      <c r="C9" s="27" t="s">
        <v>53</v>
      </c>
      <c r="D9" s="27" t="s">
        <v>75</v>
      </c>
      <c r="E9" s="28">
        <f>DSUM(zoznam,"Body",J8:J9)</f>
        <v>330</v>
      </c>
      <c r="F9" s="28">
        <f>DSUM(zoznam,"Zrážka:",J8:J9)</f>
        <v>16</v>
      </c>
      <c r="G9" s="29">
        <f>DSUM(zoznam,"Čas:",J8:J9)</f>
        <v>187.39</v>
      </c>
      <c r="H9" s="30">
        <f>DSUM(zoznam,"TOTAL:",J8:J9)</f>
        <v>314</v>
      </c>
      <c r="J9" t="e">
        <f>AND(číslo=Sumar!B9)</f>
        <v>#NAME?</v>
      </c>
    </row>
    <row r="10" spans="1:10" ht="12.75">
      <c r="A10" s="25">
        <v>6</v>
      </c>
      <c r="B10" s="26" t="s">
        <v>407</v>
      </c>
      <c r="C10" s="27" t="s">
        <v>294</v>
      </c>
      <c r="D10" s="27" t="s">
        <v>361</v>
      </c>
      <c r="E10" s="28">
        <f>DSUM(zoznam,"Body",J9:J10)</f>
        <v>305</v>
      </c>
      <c r="F10" s="28">
        <f>DSUM(zoznam,"Zrážka:",J9:J10)</f>
        <v>0</v>
      </c>
      <c r="G10" s="29">
        <f>DSUM(zoznam,"Čas:",J9:J10)</f>
        <v>158.5</v>
      </c>
      <c r="H10" s="30">
        <f>DSUM(zoznam,"TOTAL:",J9:J10)</f>
        <v>305</v>
      </c>
      <c r="J10" t="e">
        <f>AND(číslo=Sumar!B10)</f>
        <v>#NAME?</v>
      </c>
    </row>
    <row r="11" spans="1:10" ht="12.75">
      <c r="A11" s="25">
        <v>7</v>
      </c>
      <c r="B11" s="26" t="s">
        <v>403</v>
      </c>
      <c r="C11" s="27" t="s">
        <v>49</v>
      </c>
      <c r="D11" s="27" t="s">
        <v>76</v>
      </c>
      <c r="E11" s="28">
        <f>DSUM(zoznam,"Body",J10:J11)</f>
        <v>290</v>
      </c>
      <c r="F11" s="28">
        <f>DSUM(zoznam,"Zrážka:",J10:J11)</f>
        <v>0</v>
      </c>
      <c r="G11" s="29">
        <f>DSUM(zoznam,"Čas:",J10:J11)</f>
        <v>177.11</v>
      </c>
      <c r="H11" s="30">
        <f>DSUM(zoznam,"TOTAL:",J10:J11)</f>
        <v>290</v>
      </c>
      <c r="J11" t="e">
        <f>AND(číslo=Sumar!B11)</f>
        <v>#NAME?</v>
      </c>
    </row>
    <row r="12" spans="1:10" ht="12.75">
      <c r="A12" s="25">
        <v>8</v>
      </c>
      <c r="B12" s="26" t="s">
        <v>409</v>
      </c>
      <c r="C12" s="27" t="s">
        <v>305</v>
      </c>
      <c r="D12" s="27" t="s">
        <v>363</v>
      </c>
      <c r="E12" s="28">
        <f>DSUM(zoznam,"Body",J11:J12)</f>
        <v>260</v>
      </c>
      <c r="F12" s="28">
        <f>DSUM(zoznam,"Zrážka:",J11:J12)</f>
        <v>0</v>
      </c>
      <c r="G12" s="29">
        <f>DSUM(zoznam,"Čas:",J11:J12)</f>
        <v>165.2</v>
      </c>
      <c r="H12" s="30">
        <f>DSUM(zoznam,"TOTAL:",J11:J12)</f>
        <v>260</v>
      </c>
      <c r="J12" t="e">
        <f>AND(číslo=Sumar!B12)</f>
        <v>#NAME?</v>
      </c>
    </row>
    <row r="13" spans="1:10" ht="12.75">
      <c r="A13" s="25">
        <v>9</v>
      </c>
      <c r="B13" s="26" t="s">
        <v>400</v>
      </c>
      <c r="C13" s="27" t="s">
        <v>253</v>
      </c>
      <c r="D13" s="27" t="s">
        <v>357</v>
      </c>
      <c r="E13" s="28">
        <f>DSUM(zoznam,"Body",J12:J13)</f>
        <v>250</v>
      </c>
      <c r="F13" s="28">
        <f>DSUM(zoznam,"Zrážka:",J12:J13)</f>
        <v>0</v>
      </c>
      <c r="G13" s="29">
        <f>DSUM(zoznam,"Čas:",J12:J13)</f>
        <v>154.49</v>
      </c>
      <c r="H13" s="30">
        <f>DSUM(zoznam,"TOTAL:",J12:J13)</f>
        <v>250</v>
      </c>
      <c r="J13" t="e">
        <f>AND(číslo=Sumar!B13)</f>
        <v>#NAME?</v>
      </c>
    </row>
    <row r="14" spans="1:10" ht="12.75">
      <c r="A14" s="25">
        <v>10</v>
      </c>
      <c r="B14" s="26" t="s">
        <v>406</v>
      </c>
      <c r="C14" s="27" t="s">
        <v>279</v>
      </c>
      <c r="D14" s="27" t="s">
        <v>360</v>
      </c>
      <c r="E14" s="28">
        <f>DSUM(zoznam,"Body",J13:J14)</f>
        <v>315</v>
      </c>
      <c r="F14" s="28">
        <f>DSUM(zoznam,"Zrážka:",J13:J14)</f>
        <v>90</v>
      </c>
      <c r="G14" s="29">
        <f>DSUM(zoznam,"Čas:",J13:J14)</f>
        <v>196.16000000000003</v>
      </c>
      <c r="H14" s="30">
        <f>DSUM(zoznam,"TOTAL:",J13:J14)</f>
        <v>225</v>
      </c>
      <c r="J14" t="e">
        <f>AND(číslo=Sumar!B14)</f>
        <v>#NAME?</v>
      </c>
    </row>
    <row r="15" spans="1:10" ht="12.75">
      <c r="A15" s="25">
        <v>11</v>
      </c>
      <c r="B15" s="26" t="s">
        <v>399</v>
      </c>
      <c r="C15" s="27" t="s">
        <v>242</v>
      </c>
      <c r="D15" s="27" t="s">
        <v>356</v>
      </c>
      <c r="E15" s="28">
        <f>DSUM(zoznam,"Body",J14:J15)</f>
        <v>220</v>
      </c>
      <c r="F15" s="28">
        <f>DSUM(zoznam,"Zrážka:",J14:J15)</f>
        <v>14</v>
      </c>
      <c r="G15" s="29">
        <f>DSUM(zoznam,"Čas:",J14:J15)</f>
        <v>186.01999999999998</v>
      </c>
      <c r="H15" s="30">
        <f>DSUM(zoznam,"TOTAL:",J14:J15)</f>
        <v>206</v>
      </c>
      <c r="J15" t="e">
        <f>AND(číslo=Sumar!B15)</f>
        <v>#NAME?</v>
      </c>
    </row>
    <row r="16" spans="1:10" ht="12.75">
      <c r="A16" s="25">
        <v>12</v>
      </c>
      <c r="B16" s="26" t="s">
        <v>408</v>
      </c>
      <c r="C16" s="27" t="s">
        <v>297</v>
      </c>
      <c r="D16" s="27" t="s">
        <v>362</v>
      </c>
      <c r="E16" s="28">
        <f>DSUM(zoznam,"Body",J15:J16)</f>
        <v>175</v>
      </c>
      <c r="F16" s="28">
        <f>DSUM(zoznam,"Zrážka:",J15:J16)</f>
        <v>0</v>
      </c>
      <c r="G16" s="29">
        <f>DSUM(zoznam,"Čas:",J15:J16)</f>
        <v>108.21000000000001</v>
      </c>
      <c r="H16" s="30">
        <f>DSUM(zoznam,"TOTAL:",J15:J16)</f>
        <v>175</v>
      </c>
      <c r="J16" t="e">
        <f>AND(číslo=Sumar!B16)</f>
        <v>#NAME?</v>
      </c>
    </row>
    <row r="17" spans="1:10" ht="12.75">
      <c r="A17" s="25">
        <v>13</v>
      </c>
      <c r="B17" s="26" t="s">
        <v>404</v>
      </c>
      <c r="C17" s="27" t="s">
        <v>56</v>
      </c>
      <c r="D17" s="27" t="s">
        <v>359</v>
      </c>
      <c r="E17" s="28">
        <f>DSUM(zoznam,"Body",J16:J17)</f>
        <v>175</v>
      </c>
      <c r="F17" s="28">
        <f>DSUM(zoznam,"Zrážka:",J16:J17)</f>
        <v>0</v>
      </c>
      <c r="G17" s="29">
        <f>DSUM(zoznam,"Čas:",J16:J17)</f>
        <v>109.27000000000001</v>
      </c>
      <c r="H17" s="30">
        <f>DSUM(zoznam,"TOTAL:",J16:J17)</f>
        <v>175</v>
      </c>
      <c r="J17" t="e">
        <f>AND(číslo=Sumar!B17)</f>
        <v>#NAME?</v>
      </c>
    </row>
    <row r="18" spans="1:10" ht="12.75">
      <c r="A18" s="25">
        <v>14</v>
      </c>
      <c r="B18" s="26" t="s">
        <v>410</v>
      </c>
      <c r="C18" s="27" t="s">
        <v>311</v>
      </c>
      <c r="D18" s="27" t="s">
        <v>364</v>
      </c>
      <c r="E18" s="28">
        <f>DSUM(zoznam,"Body",J17:J18)</f>
        <v>165</v>
      </c>
      <c r="F18" s="28">
        <f>DSUM(zoznam,"Zrážka:",J17:J18)</f>
        <v>0</v>
      </c>
      <c r="G18" s="29">
        <f>DSUM(zoznam,"Čas:",J17:J18)</f>
        <v>75.1</v>
      </c>
      <c r="H18" s="30">
        <f>DSUM(zoznam,"TOTAL:",J17:J18)</f>
        <v>165</v>
      </c>
      <c r="J18" t="e">
        <f>AND(číslo=Sumar!B18)</f>
        <v>#NAME?</v>
      </c>
    </row>
    <row r="19" spans="1:14" ht="12.75">
      <c r="A19" s="27"/>
      <c r="B19" s="26"/>
      <c r="C19" s="27"/>
      <c r="D19" s="27"/>
      <c r="E19" s="27"/>
      <c r="F19" s="27"/>
      <c r="G19" s="27"/>
      <c r="H19" s="27"/>
      <c r="N19" s="17"/>
    </row>
    <row r="20" spans="1:10" ht="25.5">
      <c r="A20" s="18" t="s">
        <v>71</v>
      </c>
      <c r="B20" s="18"/>
      <c r="C20" s="18"/>
      <c r="D20" s="18"/>
      <c r="E20" s="18"/>
      <c r="F20" s="18"/>
      <c r="G20" s="18"/>
      <c r="H20" s="18"/>
      <c r="J20" t="e">
        <f>AND(číslo=Sumar!B20)</f>
        <v>#NAME?</v>
      </c>
    </row>
    <row r="21" spans="1:10" ht="12.75">
      <c r="A21" s="19"/>
      <c r="B21" s="20" t="s">
        <v>15</v>
      </c>
      <c r="C21" s="20" t="s">
        <v>72</v>
      </c>
      <c r="D21" s="21" t="s">
        <v>62</v>
      </c>
      <c r="E21" s="22" t="s">
        <v>7</v>
      </c>
      <c r="F21" s="22" t="s">
        <v>2</v>
      </c>
      <c r="G21" s="23" t="s">
        <v>1</v>
      </c>
      <c r="H21" s="24" t="s">
        <v>3</v>
      </c>
      <c r="J21" t="e">
        <f>AND(číslo=Sumar!B21)</f>
        <v>#NAME?</v>
      </c>
    </row>
    <row r="22" spans="1:10" ht="12.75">
      <c r="A22" s="25">
        <v>1</v>
      </c>
      <c r="B22" s="26" t="s">
        <v>425</v>
      </c>
      <c r="C22" s="27" t="s">
        <v>240</v>
      </c>
      <c r="D22" s="27" t="s">
        <v>241</v>
      </c>
      <c r="E22" s="28">
        <f>DSUM(zoznam,"Body",J21:J22)</f>
        <v>621</v>
      </c>
      <c r="F22" s="28">
        <f>DSUM(zoznam,"Zrážka:",J21:J22)</f>
        <v>0</v>
      </c>
      <c r="G22" s="29">
        <f>DSUM(zoznam,"Čas:",J21:J22)</f>
        <v>357.17</v>
      </c>
      <c r="H22" s="30">
        <f>DSUM(zoznam,"TOTAL:",J21:J22)</f>
        <v>621</v>
      </c>
      <c r="J22" t="e">
        <f>AND(číslo=Sumar!B22)</f>
        <v>#NAME?</v>
      </c>
    </row>
    <row r="23" spans="1:10" ht="12.75">
      <c r="A23" s="25">
        <v>2</v>
      </c>
      <c r="B23" s="26" t="s">
        <v>424</v>
      </c>
      <c r="C23" s="27" t="s">
        <v>222</v>
      </c>
      <c r="D23" s="27" t="s">
        <v>223</v>
      </c>
      <c r="E23" s="28">
        <f>DSUM(zoznam,"Body",J22:J23)</f>
        <v>449</v>
      </c>
      <c r="F23" s="28">
        <f>DSUM(zoznam,"Zrážka:",J22:J23)</f>
        <v>0</v>
      </c>
      <c r="G23" s="29">
        <f>DSUM(zoznam,"Čas:",J22:J23)</f>
        <v>320.42</v>
      </c>
      <c r="H23" s="30">
        <f>DSUM(zoznam,"TOTAL:",J22:J23)</f>
        <v>449</v>
      </c>
      <c r="J23" t="e">
        <f>AND(číslo=Sumar!B23)</f>
        <v>#NAME?</v>
      </c>
    </row>
    <row r="24" spans="1:10" ht="12.75">
      <c r="A24" s="25">
        <v>3</v>
      </c>
      <c r="B24" s="26" t="s">
        <v>423</v>
      </c>
      <c r="C24" s="27" t="s">
        <v>190</v>
      </c>
      <c r="D24" s="27" t="s">
        <v>191</v>
      </c>
      <c r="E24" s="28">
        <f>DSUM(zoznam,"Body",J23:J24)</f>
        <v>0</v>
      </c>
      <c r="F24" s="28">
        <f>DSUM(zoznam,"Zrážka:",J23:J24)</f>
        <v>0</v>
      </c>
      <c r="G24" s="29">
        <f>DSUM(zoznam,"Čas:",J23:J24)</f>
        <v>0</v>
      </c>
      <c r="H24" s="30">
        <f>DSUM(zoznam,"TOTAL:",J23:J24)</f>
        <v>0</v>
      </c>
      <c r="J24" t="e">
        <f>AND(číslo=Sumar!B24)</f>
        <v>#NAME?</v>
      </c>
    </row>
    <row r="25" spans="1:8" ht="12.75">
      <c r="A25" s="27"/>
      <c r="B25" s="27"/>
      <c r="C25" s="27"/>
      <c r="D25" s="27"/>
      <c r="E25" s="27"/>
      <c r="F25" s="27"/>
      <c r="G25" s="27"/>
      <c r="H25" s="27"/>
    </row>
    <row r="26" spans="1:10" ht="25.5">
      <c r="A26" s="18" t="s">
        <v>68</v>
      </c>
      <c r="B26" s="18"/>
      <c r="C26" s="18"/>
      <c r="D26" s="18"/>
      <c r="E26" s="18"/>
      <c r="F26" s="18"/>
      <c r="G26" s="18"/>
      <c r="H26" s="18"/>
      <c r="J26" t="e">
        <f>AND(číslo=Sumar!B26)</f>
        <v>#NAME?</v>
      </c>
    </row>
    <row r="27" spans="1:10" ht="12.75">
      <c r="A27" s="19"/>
      <c r="B27" s="20" t="s">
        <v>15</v>
      </c>
      <c r="C27" s="20" t="s">
        <v>72</v>
      </c>
      <c r="D27" s="21" t="s">
        <v>62</v>
      </c>
      <c r="E27" s="22" t="s">
        <v>7</v>
      </c>
      <c r="F27" s="22" t="s">
        <v>2</v>
      </c>
      <c r="G27" s="23" t="s">
        <v>1</v>
      </c>
      <c r="H27" s="24" t="s">
        <v>3</v>
      </c>
      <c r="J27" t="e">
        <f>AND(číslo=Sumar!B27)</f>
        <v>#NAME?</v>
      </c>
    </row>
    <row r="28" spans="1:10" ht="12.75">
      <c r="A28" s="25">
        <v>1</v>
      </c>
      <c r="B28" s="26" t="s">
        <v>433</v>
      </c>
      <c r="C28" s="27" t="s">
        <v>211</v>
      </c>
      <c r="D28" s="27" t="s">
        <v>334</v>
      </c>
      <c r="E28" s="28">
        <f>DSUM(zoznam,"Body",J27:J28)</f>
        <v>863</v>
      </c>
      <c r="F28" s="28">
        <f>DSUM(zoznam,"Zrážka:",J27:J28)</f>
        <v>0</v>
      </c>
      <c r="G28" s="29">
        <f>DSUM(zoznam,"Čas:",J27:J28)</f>
        <v>295.41</v>
      </c>
      <c r="H28" s="30">
        <f>DSUM(zoznam,"TOTAL:",J27:J28)</f>
        <v>863</v>
      </c>
      <c r="J28" t="e">
        <f>AND(číslo=Sumar!B28)</f>
        <v>#NAME?</v>
      </c>
    </row>
    <row r="29" spans="1:10" ht="12.75">
      <c r="A29" s="25">
        <v>2</v>
      </c>
      <c r="B29" s="26" t="s">
        <v>431</v>
      </c>
      <c r="C29" s="27" t="s">
        <v>10</v>
      </c>
      <c r="D29" s="27" t="s">
        <v>332</v>
      </c>
      <c r="E29" s="28">
        <f>DSUM(zoznam,"Body",J28:J29)</f>
        <v>781</v>
      </c>
      <c r="F29" s="28">
        <f>DSUM(zoznam,"Zrážka:",J28:J29)</f>
        <v>0</v>
      </c>
      <c r="G29" s="29">
        <f>DSUM(zoznam,"Čas:",J28:J29)</f>
        <v>297.47</v>
      </c>
      <c r="H29" s="30">
        <f>DSUM(zoznam,"TOTAL:",J28:J29)</f>
        <v>781</v>
      </c>
      <c r="J29" t="e">
        <f>AND(číslo=Sumar!B29)</f>
        <v>#NAME?</v>
      </c>
    </row>
    <row r="30" spans="1:10" ht="12.75">
      <c r="A30" s="25">
        <v>3</v>
      </c>
      <c r="B30" s="26" t="s">
        <v>432</v>
      </c>
      <c r="C30" s="27" t="s">
        <v>208</v>
      </c>
      <c r="D30" s="27" t="s">
        <v>333</v>
      </c>
      <c r="E30" s="28">
        <f>DSUM(zoznam,"Body",J29:J30)</f>
        <v>736</v>
      </c>
      <c r="F30" s="28">
        <f>DSUM(zoznam,"Zrážka:",J29:J30)</f>
        <v>0</v>
      </c>
      <c r="G30" s="29">
        <f>DSUM(zoznam,"Čas:",J29:J30)</f>
        <v>298.24</v>
      </c>
      <c r="H30" s="30">
        <f>DSUM(zoznam,"TOTAL:",J29:J30)</f>
        <v>736</v>
      </c>
      <c r="J30" t="e">
        <f>AND(číslo=Sumar!B30)</f>
        <v>#NAME?</v>
      </c>
    </row>
    <row r="31" spans="1:10" ht="12.75">
      <c r="A31" s="25">
        <v>4</v>
      </c>
      <c r="B31" s="26" t="s">
        <v>435</v>
      </c>
      <c r="C31" s="27" t="s">
        <v>265</v>
      </c>
      <c r="D31" s="27" t="s">
        <v>336</v>
      </c>
      <c r="E31" s="28">
        <f>DSUM(zoznam,"Body",J30:J31)</f>
        <v>743</v>
      </c>
      <c r="F31" s="28">
        <f>DSUM(zoznam,"Zrážka:",J30:J31)</f>
        <v>12</v>
      </c>
      <c r="G31" s="29">
        <f>DSUM(zoznam,"Čas:",J30:J31)</f>
        <v>305.18</v>
      </c>
      <c r="H31" s="30">
        <f>DSUM(zoznam,"TOTAL:",J30:J31)</f>
        <v>731</v>
      </c>
      <c r="J31" t="e">
        <f>AND(číslo=Sumar!B31)</f>
        <v>#NAME?</v>
      </c>
    </row>
    <row r="32" spans="1:10" ht="12.75">
      <c r="A32" s="25">
        <v>5</v>
      </c>
      <c r="B32" s="26" t="s">
        <v>430</v>
      </c>
      <c r="C32" s="27" t="s">
        <v>8</v>
      </c>
      <c r="D32" s="27" t="s">
        <v>331</v>
      </c>
      <c r="E32" s="28">
        <f>DSUM(zoznam,"Body",J31:J32)</f>
        <v>704</v>
      </c>
      <c r="F32" s="28">
        <f>DSUM(zoznam,"Zrážka:",J31:J32)</f>
        <v>8</v>
      </c>
      <c r="G32" s="29">
        <f>DSUM(zoznam,"Čas:",J31:J32)</f>
        <v>303.28</v>
      </c>
      <c r="H32" s="30">
        <f>DSUM(zoznam,"TOTAL:",J31:J32)</f>
        <v>696</v>
      </c>
      <c r="J32" t="e">
        <f>AND(číslo=Sumar!B32)</f>
        <v>#NAME?</v>
      </c>
    </row>
    <row r="33" spans="1:10" ht="12.75">
      <c r="A33" s="25">
        <v>6</v>
      </c>
      <c r="B33" s="26" t="s">
        <v>447</v>
      </c>
      <c r="C33" s="27" t="s">
        <v>308</v>
      </c>
      <c r="D33" s="27" t="s">
        <v>338</v>
      </c>
      <c r="E33" s="28">
        <f>DSUM(zoznam,"Body",J32:J33)</f>
        <v>708</v>
      </c>
      <c r="F33" s="28">
        <f>DSUM(zoznam,"Zrážka:",J32:J33)</f>
        <v>50</v>
      </c>
      <c r="G33" s="29">
        <f>DSUM(zoznam,"Čas:",J32:J33)</f>
        <v>312.23</v>
      </c>
      <c r="H33" s="30">
        <f>DSUM(zoznam,"TOTAL:",J32:J33)</f>
        <v>658</v>
      </c>
      <c r="J33" t="e">
        <f>AND(číslo=Sumar!B33)</f>
        <v>#NAME?</v>
      </c>
    </row>
    <row r="34" spans="1:10" ht="12.75">
      <c r="A34" s="25">
        <v>7</v>
      </c>
      <c r="B34" s="26" t="s">
        <v>436</v>
      </c>
      <c r="C34" s="27" t="s">
        <v>287</v>
      </c>
      <c r="D34" s="27" t="s">
        <v>337</v>
      </c>
      <c r="E34" s="28">
        <f>DSUM(zoznam,"Body",J33:J34)</f>
        <v>503</v>
      </c>
      <c r="F34" s="28">
        <f>DSUM(zoznam,"Zrážka:",J33:J34)</f>
        <v>2</v>
      </c>
      <c r="G34" s="29">
        <f>DSUM(zoznam,"Čas:",J33:J34)</f>
        <v>300.49</v>
      </c>
      <c r="H34" s="30">
        <f>DSUM(zoznam,"TOTAL:",J33:J34)</f>
        <v>501</v>
      </c>
      <c r="J34" t="e">
        <f>AND(číslo=Sumar!B34)</f>
        <v>#NAME?</v>
      </c>
    </row>
    <row r="35" spans="1:10" ht="12.75">
      <c r="A35" s="62" t="s">
        <v>451</v>
      </c>
      <c r="B35" s="26" t="s">
        <v>434</v>
      </c>
      <c r="C35" s="27" t="s">
        <v>228</v>
      </c>
      <c r="D35" s="27" t="s">
        <v>335</v>
      </c>
      <c r="E35" s="28">
        <f>DSUM(zoznam,"Body",J34:J35)</f>
        <v>787</v>
      </c>
      <c r="F35" s="28">
        <f>DSUM(zoznam,"Zrážka:",J34:J35)</f>
        <v>0</v>
      </c>
      <c r="G35" s="29">
        <f>DSUM(zoznam,"Čas:",J34:J35)</f>
        <v>299.1</v>
      </c>
      <c r="H35" s="30">
        <f>DSUM(zoznam,"TOTAL:",J34:J35)</f>
        <v>787</v>
      </c>
      <c r="J35" t="e">
        <f>AND(číslo=Sumar!B35)</f>
        <v>#NAME?</v>
      </c>
    </row>
    <row r="36" spans="1:10" ht="12.75">
      <c r="A36" s="25"/>
      <c r="B36" s="26" t="s">
        <v>429</v>
      </c>
      <c r="C36" s="27" t="s">
        <v>113</v>
      </c>
      <c r="D36" s="27" t="s">
        <v>79</v>
      </c>
      <c r="E36" s="28">
        <f>DSUM(zoznam,"Body",J35:J36)</f>
        <v>0</v>
      </c>
      <c r="F36" s="28">
        <f>DSUM(zoznam,"Zrážka:",J35:J36)</f>
        <v>6620</v>
      </c>
      <c r="G36" s="29">
        <f>DSUM(zoznam,"Čas:",J35:J36)</f>
        <v>969.99</v>
      </c>
      <c r="H36" s="30">
        <f>DSUM(zoznam,"TOTAL:",J35:J36)</f>
        <v>0</v>
      </c>
      <c r="J36" t="e">
        <f>AND(číslo=Sumar!B36)</f>
        <v>#NAME?</v>
      </c>
    </row>
    <row r="37" spans="1:8" ht="12.75">
      <c r="A37" s="27"/>
      <c r="B37" s="27"/>
      <c r="C37" s="27"/>
      <c r="D37" s="27"/>
      <c r="E37" s="27"/>
      <c r="F37" s="27"/>
      <c r="G37" s="27"/>
      <c r="H37" s="27"/>
    </row>
    <row r="38" spans="1:10" ht="25.5">
      <c r="A38" s="18" t="s">
        <v>67</v>
      </c>
      <c r="B38" s="18"/>
      <c r="C38" s="18"/>
      <c r="D38" s="18"/>
      <c r="E38" s="18"/>
      <c r="F38" s="18"/>
      <c r="G38" s="18"/>
      <c r="H38" s="18"/>
      <c r="J38" t="e">
        <f>AND(číslo=Sumar!B38)</f>
        <v>#NAME?</v>
      </c>
    </row>
    <row r="39" spans="1:10" ht="12.75">
      <c r="A39" s="19"/>
      <c r="B39" s="20" t="s">
        <v>15</v>
      </c>
      <c r="C39" s="20" t="s">
        <v>72</v>
      </c>
      <c r="D39" s="21" t="s">
        <v>62</v>
      </c>
      <c r="E39" s="22" t="s">
        <v>7</v>
      </c>
      <c r="F39" s="22" t="s">
        <v>2</v>
      </c>
      <c r="G39" s="23" t="s">
        <v>1</v>
      </c>
      <c r="H39" s="24" t="s">
        <v>3</v>
      </c>
      <c r="J39" t="e">
        <f>AND(číslo=Sumar!B39)</f>
        <v>#NAME?</v>
      </c>
    </row>
    <row r="40" spans="1:10" ht="12.75">
      <c r="A40" s="25">
        <v>1</v>
      </c>
      <c r="B40" s="26" t="s">
        <v>442</v>
      </c>
      <c r="C40" s="27" t="s">
        <v>245</v>
      </c>
      <c r="D40" s="27" t="s">
        <v>351</v>
      </c>
      <c r="E40" s="28">
        <f>DSUM(zoznam,"Body",J39:J40)</f>
        <v>762</v>
      </c>
      <c r="F40" s="28">
        <f>DSUM(zoznam,"Zrážka:",J39:J40)</f>
        <v>0</v>
      </c>
      <c r="G40" s="29">
        <f>DSUM(zoznam,"Čas:",J39:J40)</f>
        <v>294.02</v>
      </c>
      <c r="H40" s="30">
        <f>DSUM(zoznam,"TOTAL:",J39:J40)</f>
        <v>762</v>
      </c>
      <c r="J40" t="e">
        <f>AND(číslo=Sumar!B40)</f>
        <v>#NAME?</v>
      </c>
    </row>
    <row r="41" spans="1:10" ht="12.75">
      <c r="A41" s="25">
        <v>2</v>
      </c>
      <c r="B41" s="26" t="s">
        <v>437</v>
      </c>
      <c r="C41" s="27" t="s">
        <v>169</v>
      </c>
      <c r="D41" s="27" t="s">
        <v>80</v>
      </c>
      <c r="E41" s="28">
        <f>DSUM(zoznam,"Body",J40:J41)</f>
        <v>740</v>
      </c>
      <c r="F41" s="28">
        <f>DSUM(zoznam,"Zrážka:",J40:J41)</f>
        <v>0</v>
      </c>
      <c r="G41" s="29">
        <f>DSUM(zoznam,"Čas:",J40:J41)</f>
        <v>274.55</v>
      </c>
      <c r="H41" s="30">
        <f>DSUM(zoznam,"TOTAL:",J40:J41)</f>
        <v>740</v>
      </c>
      <c r="J41" t="e">
        <f>AND(číslo=Sumar!B41)</f>
        <v>#NAME?</v>
      </c>
    </row>
    <row r="42" spans="1:10" ht="12.75">
      <c r="A42" s="25">
        <v>3</v>
      </c>
      <c r="B42" s="26" t="s">
        <v>438</v>
      </c>
      <c r="C42" s="27" t="s">
        <v>176</v>
      </c>
      <c r="D42" s="27" t="s">
        <v>348</v>
      </c>
      <c r="E42" s="28">
        <f>DSUM(zoznam,"Body",J41:J42)</f>
        <v>574</v>
      </c>
      <c r="F42" s="28">
        <f>DSUM(zoznam,"Zrážka:",J41:J42)</f>
        <v>0</v>
      </c>
      <c r="G42" s="29">
        <f>DSUM(zoznam,"Čas:",J41:J42)</f>
        <v>297.56</v>
      </c>
      <c r="H42" s="30">
        <f>DSUM(zoznam,"TOTAL:",J41:J42)</f>
        <v>574</v>
      </c>
      <c r="J42" t="e">
        <f>AND(číslo=Sumar!B42)</f>
        <v>#NAME?</v>
      </c>
    </row>
    <row r="43" spans="1:10" ht="12.75">
      <c r="A43" s="25">
        <v>4</v>
      </c>
      <c r="B43" s="26" t="s">
        <v>440</v>
      </c>
      <c r="C43" s="27" t="s">
        <v>219</v>
      </c>
      <c r="D43" s="27" t="s">
        <v>81</v>
      </c>
      <c r="E43" s="28">
        <f>DSUM(zoznam,"Body",J42:J43)</f>
        <v>543</v>
      </c>
      <c r="F43" s="28">
        <f>DSUM(zoznam,"Zrážka:",J42:J43)</f>
        <v>0</v>
      </c>
      <c r="G43" s="29">
        <f>DSUM(zoznam,"Čas:",J42:J43)</f>
        <v>299.01</v>
      </c>
      <c r="H43" s="30">
        <f>DSUM(zoznam,"TOTAL:",J42:J43)</f>
        <v>543</v>
      </c>
      <c r="J43" t="e">
        <f>AND(číslo=Sumar!B43)</f>
        <v>#NAME?</v>
      </c>
    </row>
    <row r="44" spans="1:10" ht="12.75">
      <c r="A44" s="25">
        <v>5</v>
      </c>
      <c r="B44" s="26" t="s">
        <v>439</v>
      </c>
      <c r="C44" s="27" t="s">
        <v>192</v>
      </c>
      <c r="D44" s="27" t="s">
        <v>349</v>
      </c>
      <c r="E44" s="28">
        <f>DSUM(zoznam,"Body",J43:J44)</f>
        <v>436</v>
      </c>
      <c r="F44" s="28">
        <f>DSUM(zoznam,"Zrážka:",J43:J44)</f>
        <v>16</v>
      </c>
      <c r="G44" s="29">
        <f>DSUM(zoznam,"Čas:",J43:J44)</f>
        <v>307.02</v>
      </c>
      <c r="H44" s="30">
        <f>DSUM(zoznam,"TOTAL:",J43:J44)</f>
        <v>420</v>
      </c>
      <c r="J44" t="e">
        <f>AND(číslo=Sumar!B44)</f>
        <v>#NAME?</v>
      </c>
    </row>
    <row r="45" spans="1:10" ht="12.75">
      <c r="A45" s="25">
        <v>6</v>
      </c>
      <c r="B45" s="26" t="s">
        <v>443</v>
      </c>
      <c r="C45" s="27" t="s">
        <v>249</v>
      </c>
      <c r="D45" s="27" t="s">
        <v>352</v>
      </c>
      <c r="E45" s="28">
        <f>DSUM(zoznam,"Body",J44:J45)</f>
        <v>335</v>
      </c>
      <c r="F45" s="28">
        <f>DSUM(zoznam,"Zrážka:",J44:J45)</f>
        <v>0</v>
      </c>
      <c r="G45" s="29">
        <f>DSUM(zoznam,"Čas:",J44:J45)</f>
        <v>270.4</v>
      </c>
      <c r="H45" s="30">
        <f>DSUM(zoznam,"TOTAL:",J44:J45)</f>
        <v>335</v>
      </c>
      <c r="J45" t="e">
        <f>AND(číslo=Sumar!B45)</f>
        <v>#NAME?</v>
      </c>
    </row>
    <row r="46" spans="1:10" ht="12.75">
      <c r="A46" s="25">
        <v>7</v>
      </c>
      <c r="B46" s="26" t="s">
        <v>441</v>
      </c>
      <c r="C46" s="31" t="s">
        <v>224</v>
      </c>
      <c r="D46" s="27" t="s">
        <v>350</v>
      </c>
      <c r="E46" s="28">
        <f>DSUM(zoznam,"Body",J45:J46)</f>
        <v>328</v>
      </c>
      <c r="F46" s="28">
        <f>DSUM(zoznam,"Zrážka:",J45:J46)</f>
        <v>0</v>
      </c>
      <c r="G46" s="29">
        <f>DSUM(zoznam,"Čas:",J45:J46)</f>
        <v>286.02</v>
      </c>
      <c r="H46" s="30">
        <f>DSUM(zoznam,"TOTAL:",J45:J46)</f>
        <v>328</v>
      </c>
      <c r="J46" t="e">
        <f>AND(číslo=Sumar!B46)</f>
        <v>#NAME?</v>
      </c>
    </row>
    <row r="47" spans="1:12" ht="12.75">
      <c r="A47" s="25"/>
      <c r="B47" s="31"/>
      <c r="C47" s="27"/>
      <c r="D47" s="27"/>
      <c r="E47" s="28"/>
      <c r="F47" s="28"/>
      <c r="G47" s="29"/>
      <c r="H47" s="30"/>
      <c r="L47" s="15"/>
    </row>
    <row r="48" spans="1:10" ht="25.5">
      <c r="A48" s="18" t="s">
        <v>66</v>
      </c>
      <c r="B48" s="18"/>
      <c r="C48" s="18"/>
      <c r="D48" s="18"/>
      <c r="E48" s="18"/>
      <c r="F48" s="18"/>
      <c r="G48" s="18"/>
      <c r="H48" s="18"/>
      <c r="J48" t="e">
        <f>AND(číslo=Sumar!B48)</f>
        <v>#NAME?</v>
      </c>
    </row>
    <row r="49" spans="1:10" ht="12.75">
      <c r="A49" s="19"/>
      <c r="B49" s="20" t="s">
        <v>15</v>
      </c>
      <c r="C49" s="20" t="s">
        <v>72</v>
      </c>
      <c r="D49" s="21" t="s">
        <v>62</v>
      </c>
      <c r="E49" s="22" t="s">
        <v>7</v>
      </c>
      <c r="F49" s="22" t="s">
        <v>2</v>
      </c>
      <c r="G49" s="23" t="s">
        <v>1</v>
      </c>
      <c r="H49" s="24" t="s">
        <v>3</v>
      </c>
      <c r="J49" t="e">
        <f>AND(číslo=Sumar!B49)</f>
        <v>#NAME?</v>
      </c>
    </row>
    <row r="50" spans="1:10" ht="12.75">
      <c r="A50" s="32">
        <v>1</v>
      </c>
      <c r="B50" s="26" t="s">
        <v>444</v>
      </c>
      <c r="C50" s="27" t="s">
        <v>235</v>
      </c>
      <c r="D50" s="27" t="s">
        <v>368</v>
      </c>
      <c r="E50" s="28">
        <f>DSUM(zoznam,"Body",J49:J50)</f>
        <v>653</v>
      </c>
      <c r="F50" s="28">
        <f>DSUM(zoznam,"Zrážka:",J49:J50)</f>
        <v>0</v>
      </c>
      <c r="G50" s="29">
        <f>DSUM(zoznam,"Čas:",J49:J50)</f>
        <v>280.48</v>
      </c>
      <c r="H50" s="30">
        <f>DSUM(zoznam,"TOTAL:",J49:J50)</f>
        <v>653</v>
      </c>
      <c r="J50" t="e">
        <f>AND(číslo=Sumar!B50)</f>
        <v>#NAME?</v>
      </c>
    </row>
    <row r="51" spans="1:12" ht="12.75">
      <c r="A51" s="32">
        <v>2</v>
      </c>
      <c r="B51" s="26" t="s">
        <v>445</v>
      </c>
      <c r="C51" s="27" t="s">
        <v>285</v>
      </c>
      <c r="D51" s="27" t="s">
        <v>369</v>
      </c>
      <c r="E51" s="28">
        <f>DSUM(zoznam,"Body",J50:J51)</f>
        <v>515</v>
      </c>
      <c r="F51" s="28">
        <f>DSUM(zoznam,"Zrážka:",J50:J51)</f>
        <v>0</v>
      </c>
      <c r="G51" s="29">
        <f>DSUM(zoznam,"Čas:",J50:J51)</f>
        <v>299.4</v>
      </c>
      <c r="H51" s="30">
        <f>DSUM(zoznam,"TOTAL:",J50:J51)</f>
        <v>515</v>
      </c>
      <c r="J51" t="e">
        <f>AND(číslo=Sumar!B51)</f>
        <v>#NAME?</v>
      </c>
      <c r="L51" s="15"/>
    </row>
    <row r="52" spans="1:8" ht="12.75">
      <c r="A52" s="27"/>
      <c r="B52" s="27"/>
      <c r="C52" s="27"/>
      <c r="D52" s="27"/>
      <c r="E52" s="27"/>
      <c r="F52" s="27"/>
      <c r="G52" s="27"/>
      <c r="H52" s="27"/>
    </row>
    <row r="53" spans="1:10" ht="25.5">
      <c r="A53" s="18" t="s">
        <v>65</v>
      </c>
      <c r="B53" s="18"/>
      <c r="C53" s="18"/>
      <c r="D53" s="18"/>
      <c r="E53" s="18"/>
      <c r="F53" s="18"/>
      <c r="G53" s="18"/>
      <c r="H53" s="18"/>
      <c r="J53" t="e">
        <f>AND(číslo=Sumar!B53)</f>
        <v>#NAME?</v>
      </c>
    </row>
    <row r="54" spans="1:10" ht="12.75">
      <c r="A54" s="19"/>
      <c r="B54" s="20" t="s">
        <v>15</v>
      </c>
      <c r="C54" s="20" t="s">
        <v>72</v>
      </c>
      <c r="D54" s="21" t="s">
        <v>62</v>
      </c>
      <c r="E54" s="22" t="s">
        <v>7</v>
      </c>
      <c r="F54" s="22" t="s">
        <v>2</v>
      </c>
      <c r="G54" s="23" t="s">
        <v>1</v>
      </c>
      <c r="H54" s="24" t="s">
        <v>3</v>
      </c>
      <c r="J54" t="e">
        <f>AND(číslo=Sumar!B54)</f>
        <v>#NAME?</v>
      </c>
    </row>
    <row r="55" spans="1:10" ht="12.75">
      <c r="A55" s="25">
        <v>1</v>
      </c>
      <c r="B55" s="26" t="s">
        <v>378</v>
      </c>
      <c r="C55" s="27" t="s">
        <v>203</v>
      </c>
      <c r="D55" s="27" t="s">
        <v>327</v>
      </c>
      <c r="E55" s="28">
        <f>DSUM(zoznam,"Body",J54:J55)</f>
        <v>928</v>
      </c>
      <c r="F55" s="28">
        <f>DSUM(zoznam,"Zrážka:",J54:J55)</f>
        <v>0</v>
      </c>
      <c r="G55" s="29">
        <f>DSUM(zoznam,"Čas:",J54:J55)</f>
        <v>295.53</v>
      </c>
      <c r="H55" s="30">
        <f>DSUM(zoznam,"TOTAL:",J54:J55)</f>
        <v>928</v>
      </c>
      <c r="J55" t="e">
        <f>AND(číslo=Sumar!B55)</f>
        <v>#NAME?</v>
      </c>
    </row>
    <row r="56" spans="1:10" ht="12.75">
      <c r="A56" s="25">
        <v>2</v>
      </c>
      <c r="B56" s="26" t="s">
        <v>379</v>
      </c>
      <c r="C56" s="27" t="s">
        <v>17</v>
      </c>
      <c r="D56" s="27" t="s">
        <v>82</v>
      </c>
      <c r="E56" s="28">
        <f>DSUM(zoznam,"Body",J55:J56)</f>
        <v>881</v>
      </c>
      <c r="F56" s="28">
        <f>DSUM(zoznam,"Zrážka:",J55:J56)</f>
        <v>6</v>
      </c>
      <c r="G56" s="29">
        <f>DSUM(zoznam,"Čas:",J55:J56)</f>
        <v>302.57</v>
      </c>
      <c r="H56" s="30">
        <f>DSUM(zoznam,"TOTAL:",J55:J56)</f>
        <v>875</v>
      </c>
      <c r="J56" t="e">
        <f>AND(číslo=Sumar!B56)</f>
        <v>#NAME?</v>
      </c>
    </row>
    <row r="57" spans="1:10" ht="12.75">
      <c r="A57" s="25">
        <v>3</v>
      </c>
      <c r="B57" s="26" t="s">
        <v>381</v>
      </c>
      <c r="C57" s="27" t="s">
        <v>263</v>
      </c>
      <c r="D57" s="27" t="s">
        <v>329</v>
      </c>
      <c r="E57" s="28">
        <f>DSUM(zoznam,"Body",J56:J57)</f>
        <v>690</v>
      </c>
      <c r="F57" s="28">
        <f>DSUM(zoznam,"Zrážka:",J56:J57)</f>
        <v>2</v>
      </c>
      <c r="G57" s="29">
        <f>DSUM(zoznam,"Čas:",J56:J57)</f>
        <v>300.17</v>
      </c>
      <c r="H57" s="30">
        <f>DSUM(zoznam,"TOTAL:",J56:J57)</f>
        <v>688</v>
      </c>
      <c r="J57" t="e">
        <f>AND(číslo=Sumar!B57)</f>
        <v>#NAME?</v>
      </c>
    </row>
    <row r="58" spans="1:10" ht="12.75">
      <c r="A58" s="25">
        <v>4</v>
      </c>
      <c r="B58" s="26" t="s">
        <v>370</v>
      </c>
      <c r="C58" s="27" t="s">
        <v>142</v>
      </c>
      <c r="D58" s="27" t="s">
        <v>320</v>
      </c>
      <c r="E58" s="28">
        <f>DSUM(zoznam,"Body",J57:J58)</f>
        <v>686</v>
      </c>
      <c r="F58" s="28">
        <f>DSUM(zoznam,"Zrážka:",J57:J58)</f>
        <v>8</v>
      </c>
      <c r="G58" s="29">
        <f>DSUM(zoznam,"Čas:",J57:J58)</f>
        <v>303.22</v>
      </c>
      <c r="H58" s="30">
        <f>DSUM(zoznam,"TOTAL:",J57:J58)</f>
        <v>678</v>
      </c>
      <c r="J58" t="e">
        <f>AND(číslo=Sumar!B58)</f>
        <v>#NAME?</v>
      </c>
    </row>
    <row r="59" spans="1:10" ht="12.75">
      <c r="A59" s="25">
        <v>5</v>
      </c>
      <c r="B59" s="26" t="s">
        <v>383</v>
      </c>
      <c r="C59" s="27" t="s">
        <v>384</v>
      </c>
      <c r="D59" s="27" t="s">
        <v>448</v>
      </c>
      <c r="E59" s="28">
        <f>DSUM(zoznam,"Body",J58:J59)</f>
        <v>636</v>
      </c>
      <c r="F59" s="28">
        <f>DSUM(zoznam,"Zrážka:",J58:J59)</f>
        <v>0</v>
      </c>
      <c r="G59" s="29">
        <f>DSUM(zoznam,"Čas:",J58:J59)</f>
        <v>290.5</v>
      </c>
      <c r="H59" s="30">
        <f>DSUM(zoznam,"TOTAL:",J58:J59)</f>
        <v>636</v>
      </c>
      <c r="J59" t="e">
        <f>AND(číslo=Sumar!B59)</f>
        <v>#NAME?</v>
      </c>
    </row>
    <row r="60" spans="1:10" ht="12.75">
      <c r="A60" s="25">
        <v>6</v>
      </c>
      <c r="B60" s="26" t="s">
        <v>376</v>
      </c>
      <c r="C60" s="27" t="s">
        <v>178</v>
      </c>
      <c r="D60" s="27" t="s">
        <v>325</v>
      </c>
      <c r="E60" s="28">
        <f>DSUM(zoznam,"Body",J59:J60)</f>
        <v>487</v>
      </c>
      <c r="F60" s="28">
        <f>DSUM(zoznam,"Zrážka:",J59:J60)</f>
        <v>0</v>
      </c>
      <c r="G60" s="29">
        <f>DSUM(zoznam,"Čas:",J59:J60)</f>
        <v>288.15</v>
      </c>
      <c r="H60" s="30">
        <f>DSUM(zoznam,"TOTAL:",J59:J60)</f>
        <v>487</v>
      </c>
      <c r="J60" t="e">
        <f>AND(číslo=Sumar!B60)</f>
        <v>#NAME?</v>
      </c>
    </row>
    <row r="61" spans="1:10" ht="12.75">
      <c r="A61" s="25">
        <v>7</v>
      </c>
      <c r="B61" s="26" t="s">
        <v>375</v>
      </c>
      <c r="C61" s="27" t="s">
        <v>172</v>
      </c>
      <c r="D61" s="27" t="s">
        <v>324</v>
      </c>
      <c r="E61" s="28">
        <f>DSUM(zoznam,"Body",J60:J61)</f>
        <v>432</v>
      </c>
      <c r="F61" s="28">
        <f>DSUM(zoznam,"Zrážka:",J60:J61)</f>
        <v>0</v>
      </c>
      <c r="G61" s="29">
        <f>DSUM(zoznam,"Čas:",J60:J61)</f>
        <v>276.38</v>
      </c>
      <c r="H61" s="30">
        <f>DSUM(zoznam,"TOTAL:",J60:J61)</f>
        <v>432</v>
      </c>
      <c r="J61" t="e">
        <f>AND(číslo=Sumar!B61)</f>
        <v>#NAME?</v>
      </c>
    </row>
    <row r="62" spans="1:10" ht="12.75">
      <c r="A62" s="25">
        <v>8</v>
      </c>
      <c r="B62" s="26" t="s">
        <v>373</v>
      </c>
      <c r="C62" s="27" t="s">
        <v>163</v>
      </c>
      <c r="D62" s="27" t="s">
        <v>323</v>
      </c>
      <c r="E62" s="28">
        <f>DSUM(zoznam,"Body",J61:J62)</f>
        <v>411</v>
      </c>
      <c r="F62" s="28">
        <f>DSUM(zoznam,"Zrážka:",J61:J62)</f>
        <v>0</v>
      </c>
      <c r="G62" s="29">
        <f>DSUM(zoznam,"Čas:",J61:J62)</f>
        <v>292.26</v>
      </c>
      <c r="H62" s="30">
        <f>DSUM(zoznam,"TOTAL:",J61:J62)</f>
        <v>411</v>
      </c>
      <c r="J62" t="e">
        <f>AND(číslo=Sumar!B62)</f>
        <v>#NAME?</v>
      </c>
    </row>
    <row r="63" spans="1:10" ht="12.75">
      <c r="A63" s="25">
        <v>9</v>
      </c>
      <c r="B63" s="26" t="s">
        <v>377</v>
      </c>
      <c r="C63" s="27" t="s">
        <v>181</v>
      </c>
      <c r="D63" s="27" t="s">
        <v>326</v>
      </c>
      <c r="E63" s="28">
        <f>DSUM(zoznam,"Body",J62:J63)</f>
        <v>540</v>
      </c>
      <c r="F63" s="28">
        <f>DSUM(zoznam,"Zrážka:",J62:J63)</f>
        <v>150</v>
      </c>
      <c r="G63" s="29">
        <f>DSUM(zoznam,"Čas:",J62:J63)</f>
        <v>322.01</v>
      </c>
      <c r="H63" s="30">
        <f>DSUM(zoznam,"TOTAL:",J62:J63)</f>
        <v>390</v>
      </c>
      <c r="J63" t="e">
        <f>AND(číslo=Sumar!B63)</f>
        <v>#NAME?</v>
      </c>
    </row>
    <row r="64" spans="1:10" ht="12.75">
      <c r="A64" s="25">
        <v>10</v>
      </c>
      <c r="B64" s="26" t="s">
        <v>374</v>
      </c>
      <c r="C64" s="27" t="s">
        <v>168</v>
      </c>
      <c r="D64" s="27" t="s">
        <v>83</v>
      </c>
      <c r="E64" s="28">
        <f>DSUM(zoznam,"Body",J63:J64)</f>
        <v>385</v>
      </c>
      <c r="F64" s="28">
        <f>DSUM(zoznam,"Zrážka:",J63:J64)</f>
        <v>12</v>
      </c>
      <c r="G64" s="29">
        <f>DSUM(zoznam,"Čas:",J63:J64)</f>
        <v>305.4</v>
      </c>
      <c r="H64" s="30">
        <f>DSUM(zoznam,"TOTAL:",J63:J64)</f>
        <v>373</v>
      </c>
      <c r="J64" t="e">
        <f>AND(číslo=Sumar!B64)</f>
        <v>#NAME?</v>
      </c>
    </row>
    <row r="65" spans="1:10" ht="12.75">
      <c r="A65" s="25">
        <v>11</v>
      </c>
      <c r="B65" s="26" t="s">
        <v>371</v>
      </c>
      <c r="C65" s="27" t="s">
        <v>147</v>
      </c>
      <c r="D65" s="27" t="s">
        <v>321</v>
      </c>
      <c r="E65" s="28">
        <f>DSUM(zoznam,"Body",J64:J65)</f>
        <v>371</v>
      </c>
      <c r="F65" s="28">
        <f>DSUM(zoznam,"Zrážka:",J64:J65)</f>
        <v>0</v>
      </c>
      <c r="G65" s="29">
        <f>DSUM(zoznam,"Čas:",J64:J65)</f>
        <v>292.5</v>
      </c>
      <c r="H65" s="30">
        <f>DSUM(zoznam,"TOTAL:",J64:J65)</f>
        <v>371</v>
      </c>
      <c r="J65" t="e">
        <f>AND(číslo=Sumar!B65)</f>
        <v>#NAME?</v>
      </c>
    </row>
    <row r="66" spans="1:10" ht="12.75">
      <c r="A66" s="25">
        <v>12</v>
      </c>
      <c r="B66" s="26" t="s">
        <v>372</v>
      </c>
      <c r="C66" s="27" t="s">
        <v>155</v>
      </c>
      <c r="D66" s="27" t="s">
        <v>322</v>
      </c>
      <c r="E66" s="28">
        <f>DSUM(zoznam,"Body",J65:J66)</f>
        <v>343</v>
      </c>
      <c r="F66" s="28">
        <f>DSUM(zoznam,"Zrážka:",J65:J66)</f>
        <v>0</v>
      </c>
      <c r="G66" s="29">
        <f>DSUM(zoznam,"Čas:",J65:J66)</f>
        <v>268</v>
      </c>
      <c r="H66" s="30">
        <f>DSUM(zoznam,"TOTAL:",J65:J66)</f>
        <v>343</v>
      </c>
      <c r="J66" t="e">
        <f>AND(číslo=Sumar!B66)</f>
        <v>#NAME?</v>
      </c>
    </row>
    <row r="67" spans="1:10" ht="12.75">
      <c r="A67" s="25">
        <v>13</v>
      </c>
      <c r="B67" s="26" t="s">
        <v>382</v>
      </c>
      <c r="C67" s="27" t="s">
        <v>291</v>
      </c>
      <c r="D67" s="27" t="s">
        <v>330</v>
      </c>
      <c r="E67" s="28">
        <f>DSUM(zoznam,"Body",J66:J67)</f>
        <v>243</v>
      </c>
      <c r="F67" s="28">
        <f>DSUM(zoznam,"Zrážka:",J66:J67)</f>
        <v>0</v>
      </c>
      <c r="G67" s="29">
        <f>DSUM(zoznam,"Čas:",J66:J67)</f>
        <v>268.04</v>
      </c>
      <c r="H67" s="30">
        <f>DSUM(zoznam,"TOTAL:",J66:J67)</f>
        <v>243</v>
      </c>
      <c r="J67" t="e">
        <f>AND(číslo=Sumar!B67)</f>
        <v>#NAME?</v>
      </c>
    </row>
    <row r="68" spans="1:10" ht="12.75">
      <c r="A68" s="25"/>
      <c r="B68" s="26" t="s">
        <v>380</v>
      </c>
      <c r="C68" s="27" t="s">
        <v>230</v>
      </c>
      <c r="D68" s="27" t="s">
        <v>328</v>
      </c>
      <c r="E68" s="28"/>
      <c r="F68" s="28"/>
      <c r="G68" s="29"/>
      <c r="H68" s="30"/>
      <c r="J68" t="e">
        <f>AND(číslo=Sumar!B68)</f>
        <v>#NAME?</v>
      </c>
    </row>
    <row r="69" spans="1:8" ht="12.75">
      <c r="A69" s="25"/>
      <c r="B69" s="31"/>
      <c r="C69" s="27"/>
      <c r="D69" s="27"/>
      <c r="E69" s="28"/>
      <c r="F69" s="28"/>
      <c r="G69" s="29"/>
      <c r="H69" s="30"/>
    </row>
    <row r="70" spans="1:16" ht="25.5">
      <c r="A70" s="18" t="s">
        <v>64</v>
      </c>
      <c r="B70" s="18"/>
      <c r="C70" s="18"/>
      <c r="D70" s="18"/>
      <c r="E70" s="18"/>
      <c r="F70" s="18"/>
      <c r="G70" s="18"/>
      <c r="H70" s="18"/>
      <c r="J70" t="e">
        <f>AND(číslo=Sumar!B70)</f>
        <v>#NAME?</v>
      </c>
      <c r="L70" s="15"/>
      <c r="N70" s="1"/>
      <c r="P70" s="15"/>
    </row>
    <row r="71" spans="1:16" ht="12.75">
      <c r="A71" s="19"/>
      <c r="B71" s="20" t="s">
        <v>15</v>
      </c>
      <c r="C71" s="20" t="s">
        <v>72</v>
      </c>
      <c r="D71" s="21" t="s">
        <v>62</v>
      </c>
      <c r="E71" s="22" t="s">
        <v>7</v>
      </c>
      <c r="F71" s="22" t="s">
        <v>2</v>
      </c>
      <c r="G71" s="23" t="s">
        <v>1</v>
      </c>
      <c r="H71" s="24" t="s">
        <v>3</v>
      </c>
      <c r="J71" t="e">
        <f>AND(číslo=Sumar!B71)</f>
        <v>#NAME?</v>
      </c>
      <c r="L71" s="15"/>
      <c r="N71" s="1"/>
      <c r="P71" s="15"/>
    </row>
    <row r="72" spans="1:16" ht="12.75">
      <c r="A72" s="25">
        <v>1</v>
      </c>
      <c r="B72" s="26" t="s">
        <v>392</v>
      </c>
      <c r="C72" s="27" t="s">
        <v>232</v>
      </c>
      <c r="D72" s="27" t="s">
        <v>344</v>
      </c>
      <c r="E72" s="28">
        <f>DSUM(zoznam,"Body",J71:J72)</f>
        <v>690</v>
      </c>
      <c r="F72" s="28">
        <f>DSUM(zoznam,"Zrážka:",J71:J72)</f>
        <v>0</v>
      </c>
      <c r="G72" s="29">
        <f>DSUM(zoznam,"Čas:",J71:J72)</f>
        <v>289.11</v>
      </c>
      <c r="H72" s="30">
        <f>DSUM(zoznam,"TOTAL:",J71:J72)</f>
        <v>690</v>
      </c>
      <c r="J72" t="e">
        <f>AND(číslo=Sumar!B72)</f>
        <v>#NAME?</v>
      </c>
      <c r="L72" s="15"/>
      <c r="N72" s="1"/>
      <c r="P72" s="15"/>
    </row>
    <row r="73" spans="1:16" ht="12.75">
      <c r="A73" s="25">
        <v>2</v>
      </c>
      <c r="B73" s="26" t="s">
        <v>393</v>
      </c>
      <c r="C73" s="27" t="s">
        <v>9</v>
      </c>
      <c r="D73" s="27" t="s">
        <v>345</v>
      </c>
      <c r="E73" s="28">
        <f>DSUM(zoznam,"Body",J72:J73)</f>
        <v>667</v>
      </c>
      <c r="F73" s="28">
        <f>DSUM(zoznam,"Zrážka:",J72:J73)</f>
        <v>0</v>
      </c>
      <c r="G73" s="29">
        <f>DSUM(zoznam,"Čas:",J72:J73)</f>
        <v>290.44</v>
      </c>
      <c r="H73" s="30">
        <f>DSUM(zoznam,"TOTAL:",J72:J73)</f>
        <v>667</v>
      </c>
      <c r="J73" t="e">
        <f>AND(číslo=Sumar!B73)</f>
        <v>#NAME?</v>
      </c>
      <c r="L73" s="15"/>
      <c r="N73" s="1"/>
      <c r="P73" s="15"/>
    </row>
    <row r="74" spans="1:16" ht="12.75">
      <c r="A74" s="25">
        <v>3</v>
      </c>
      <c r="B74" s="26" t="s">
        <v>391</v>
      </c>
      <c r="C74" s="27" t="s">
        <v>215</v>
      </c>
      <c r="D74" s="27" t="s">
        <v>343</v>
      </c>
      <c r="E74" s="28">
        <f>DSUM(zoznam,"Body",J73:J74)</f>
        <v>592</v>
      </c>
      <c r="F74" s="28">
        <f>DSUM(zoznam,"Zrážka:",J73:J74)</f>
        <v>0</v>
      </c>
      <c r="G74" s="29">
        <f>DSUM(zoznam,"Čas:",J73:J74)</f>
        <v>297.5</v>
      </c>
      <c r="H74" s="30">
        <f>DSUM(zoznam,"TOTAL:",J73:J74)</f>
        <v>592</v>
      </c>
      <c r="J74" t="e">
        <f>AND(číslo=Sumar!B74)</f>
        <v>#NAME?</v>
      </c>
      <c r="L74" s="15"/>
      <c r="N74" s="1"/>
      <c r="P74" s="15"/>
    </row>
    <row r="75" spans="1:16" ht="12.75">
      <c r="A75" s="25">
        <v>4</v>
      </c>
      <c r="B75" s="26" t="s">
        <v>389</v>
      </c>
      <c r="C75" s="27" t="s">
        <v>184</v>
      </c>
      <c r="D75" s="27" t="s">
        <v>341</v>
      </c>
      <c r="E75" s="28">
        <f>DSUM(zoznam,"Body",J74:J75)</f>
        <v>507</v>
      </c>
      <c r="F75" s="28">
        <f>DSUM(zoznam,"Zrážka:",J74:J75)</f>
        <v>4</v>
      </c>
      <c r="G75" s="29">
        <f>DSUM(zoznam,"Čas:",J74:J75)</f>
        <v>301.02</v>
      </c>
      <c r="H75" s="30">
        <f>DSUM(zoznam,"TOTAL:",J74:J75)</f>
        <v>503</v>
      </c>
      <c r="J75" t="e">
        <f>AND(číslo=Sumar!B75)</f>
        <v>#NAME?</v>
      </c>
      <c r="L75" s="15"/>
      <c r="N75" s="1"/>
      <c r="P75" s="15"/>
    </row>
    <row r="76" spans="1:16" ht="12.75">
      <c r="A76" s="25">
        <v>5</v>
      </c>
      <c r="B76" s="26" t="s">
        <v>388</v>
      </c>
      <c r="C76" s="27" t="s">
        <v>150</v>
      </c>
      <c r="D76" s="27" t="s">
        <v>340</v>
      </c>
      <c r="E76" s="28">
        <f>DSUM(zoznam,"Body",J75:J76)</f>
        <v>422</v>
      </c>
      <c r="F76" s="28">
        <f>DSUM(zoznam,"Zrážka:",J75:J76)</f>
        <v>0</v>
      </c>
      <c r="G76" s="29">
        <f>DSUM(zoznam,"Čas:",J75:J76)</f>
        <v>292.55</v>
      </c>
      <c r="H76" s="30">
        <f>DSUM(zoznam,"TOTAL:",J75:J76)</f>
        <v>422</v>
      </c>
      <c r="J76" t="e">
        <f>AND(číslo=Sumar!B76)</f>
        <v>#NAME?</v>
      </c>
      <c r="L76" s="15"/>
      <c r="N76" s="1"/>
      <c r="P76" s="15"/>
    </row>
    <row r="77" spans="1:16" ht="12.75">
      <c r="A77" s="25">
        <v>6</v>
      </c>
      <c r="B77" s="26" t="s">
        <v>394</v>
      </c>
      <c r="C77" s="27" t="s">
        <v>257</v>
      </c>
      <c r="D77" s="27" t="s">
        <v>346</v>
      </c>
      <c r="E77" s="28">
        <f>DSUM(zoznam,"Body",J76:J77)</f>
        <v>384</v>
      </c>
      <c r="F77" s="28">
        <f>DSUM(zoznam,"Zrážka:",J76:J77)</f>
        <v>0</v>
      </c>
      <c r="G77" s="29">
        <f>DSUM(zoznam,"Čas:",J76:J77)</f>
        <v>285.22</v>
      </c>
      <c r="H77" s="30">
        <f>DSUM(zoznam,"TOTAL:",J76:J77)</f>
        <v>384</v>
      </c>
      <c r="J77" t="e">
        <f>AND(číslo=Sumar!B77)</f>
        <v>#NAME?</v>
      </c>
      <c r="L77" s="15"/>
      <c r="P77" s="15"/>
    </row>
    <row r="78" spans="1:16" ht="12.75">
      <c r="A78" s="25">
        <v>7</v>
      </c>
      <c r="B78" s="26" t="s">
        <v>395</v>
      </c>
      <c r="C78" s="27" t="s">
        <v>260</v>
      </c>
      <c r="D78" s="27" t="s">
        <v>347</v>
      </c>
      <c r="E78" s="28">
        <f>DSUM(zoznam,"Body",J77:J78)</f>
        <v>260</v>
      </c>
      <c r="F78" s="28">
        <f>DSUM(zoznam,"Zrážka:",J77:J78)</f>
        <v>0</v>
      </c>
      <c r="G78" s="29">
        <f>DSUM(zoznam,"Čas:",J77:J78)</f>
        <v>291.16</v>
      </c>
      <c r="H78" s="30">
        <f>DSUM(zoznam,"TOTAL:",J77:J78)</f>
        <v>260</v>
      </c>
      <c r="J78" t="e">
        <f>AND(číslo=Sumar!B78)</f>
        <v>#NAME?</v>
      </c>
      <c r="L78" s="15"/>
      <c r="N78" s="1"/>
      <c r="P78" s="15"/>
    </row>
    <row r="79" spans="1:16" ht="12.75">
      <c r="A79" s="25">
        <v>8</v>
      </c>
      <c r="B79" s="26" t="s">
        <v>387</v>
      </c>
      <c r="C79" s="27" t="s">
        <v>137</v>
      </c>
      <c r="D79" s="27" t="s">
        <v>339</v>
      </c>
      <c r="E79" s="28">
        <f>DSUM(zoznam,"Body",J78:J79)</f>
        <v>245</v>
      </c>
      <c r="F79" s="28">
        <f>DSUM(zoznam,"Zrážka:",J78:J79)</f>
        <v>0</v>
      </c>
      <c r="G79" s="29">
        <f>DSUM(zoznam,"Čas:",J78:J79)</f>
        <v>232.01999999999998</v>
      </c>
      <c r="H79" s="30">
        <f>DSUM(zoznam,"TOTAL:",J78:J79)</f>
        <v>245</v>
      </c>
      <c r="J79" t="e">
        <f>AND(číslo=Sumar!B79)</f>
        <v>#NAME?</v>
      </c>
      <c r="L79" s="15"/>
      <c r="N79" s="1"/>
      <c r="P79" s="15"/>
    </row>
    <row r="80" spans="1:16" ht="12.75">
      <c r="A80" s="25">
        <v>9</v>
      </c>
      <c r="B80" s="26" t="s">
        <v>390</v>
      </c>
      <c r="C80" s="27" t="s">
        <v>188</v>
      </c>
      <c r="D80" s="27" t="s">
        <v>342</v>
      </c>
      <c r="E80" s="28">
        <f>DSUM(zoznam,"Body",J79:J80)</f>
        <v>229</v>
      </c>
      <c r="F80" s="28">
        <f>DSUM(zoznam,"Zrážka:",J79:J80)</f>
        <v>0</v>
      </c>
      <c r="G80" s="29">
        <f>DSUM(zoznam,"Čas:",J79:J80)</f>
        <v>292.31</v>
      </c>
      <c r="H80" s="30">
        <f>DSUM(zoznam,"TOTAL:",J79:J80)</f>
        <v>229</v>
      </c>
      <c r="J80" t="e">
        <f>AND(číslo=Sumar!B80)</f>
        <v>#NAME?</v>
      </c>
      <c r="L80" s="15"/>
      <c r="N80" s="1"/>
      <c r="P80" s="15"/>
    </row>
    <row r="81" spans="1:8" ht="12.75">
      <c r="A81" s="27"/>
      <c r="B81" s="27"/>
      <c r="C81" s="27"/>
      <c r="D81" s="27"/>
      <c r="E81" s="27"/>
      <c r="F81" s="27"/>
      <c r="G81" s="27"/>
      <c r="H81" s="27"/>
    </row>
    <row r="82" spans="1:10" ht="25.5">
      <c r="A82" s="18" t="s">
        <v>63</v>
      </c>
      <c r="B82" s="18"/>
      <c r="C82" s="18"/>
      <c r="D82" s="18"/>
      <c r="E82" s="18"/>
      <c r="F82" s="18"/>
      <c r="G82" s="18"/>
      <c r="H82" s="18"/>
      <c r="J82" t="e">
        <f>AND(číslo=Sumar!B82)</f>
        <v>#NAME?</v>
      </c>
    </row>
    <row r="83" spans="1:10" ht="12.75">
      <c r="A83" s="19"/>
      <c r="B83" s="20" t="s">
        <v>15</v>
      </c>
      <c r="C83" s="20" t="s">
        <v>72</v>
      </c>
      <c r="D83" s="21" t="s">
        <v>62</v>
      </c>
      <c r="E83" s="22" t="s">
        <v>7</v>
      </c>
      <c r="F83" s="22" t="s">
        <v>2</v>
      </c>
      <c r="G83" s="23" t="s">
        <v>1</v>
      </c>
      <c r="H83" s="24" t="s">
        <v>3</v>
      </c>
      <c r="J83" t="e">
        <f>AND(číslo=Sumar!B83)</f>
        <v>#NAME?</v>
      </c>
    </row>
    <row r="84" spans="1:10" ht="12.75">
      <c r="A84" s="25">
        <v>1</v>
      </c>
      <c r="B84" s="26" t="s">
        <v>427</v>
      </c>
      <c r="C84" s="27" t="s">
        <v>200</v>
      </c>
      <c r="D84" s="27" t="s">
        <v>366</v>
      </c>
      <c r="E84" s="28">
        <f>DSUM(zoznam,"Body",J83:J84)</f>
        <v>629</v>
      </c>
      <c r="F84" s="28">
        <f>DSUM(zoznam,"Zrážka:",J83:J84)</f>
        <v>0</v>
      </c>
      <c r="G84" s="29">
        <f>DSUM(zoznam,"Čas:",J83:J84)</f>
        <v>275.12</v>
      </c>
      <c r="H84" s="30">
        <f>DSUM(zoznam,"TOTAL:",J83:J84)</f>
        <v>629</v>
      </c>
      <c r="J84" t="e">
        <f>AND(číslo=Sumar!B84)</f>
        <v>#NAME?</v>
      </c>
    </row>
    <row r="85" spans="1:10" ht="12.75">
      <c r="A85" s="25">
        <v>3</v>
      </c>
      <c r="B85" s="26" t="s">
        <v>426</v>
      </c>
      <c r="C85" s="27" t="s">
        <v>131</v>
      </c>
      <c r="D85" s="27" t="s">
        <v>365</v>
      </c>
      <c r="E85" s="28">
        <f>DSUM(zoznam,"Body",J84:J85)</f>
        <v>372</v>
      </c>
      <c r="F85" s="28">
        <f>DSUM(zoznam,"Zrážka:",J84:J85)</f>
        <v>0</v>
      </c>
      <c r="G85" s="29">
        <f>DSUM(zoznam,"Čas:",J84:J85)</f>
        <v>280.1</v>
      </c>
      <c r="H85" s="30">
        <f>DSUM(zoznam,"TOTAL:",J84:J85)</f>
        <v>372</v>
      </c>
      <c r="J85" t="e">
        <f>AND(číslo=Sumar!B85)</f>
        <v>#NAME?</v>
      </c>
    </row>
    <row r="86" spans="1:10" ht="12.75">
      <c r="A86" s="25">
        <v>4</v>
      </c>
      <c r="B86" s="26" t="s">
        <v>428</v>
      </c>
      <c r="C86" s="27" t="s">
        <v>206</v>
      </c>
      <c r="D86" s="27" t="s">
        <v>367</v>
      </c>
      <c r="E86" s="28">
        <f>DSUM(zoznam,"Body",J85:J86)</f>
        <v>359</v>
      </c>
      <c r="F86" s="28">
        <f>DSUM(zoznam,"Zrážka:",J85:J86)</f>
        <v>0</v>
      </c>
      <c r="G86" s="29">
        <f>DSUM(zoznam,"Čas:",J85:J86)</f>
        <v>294.28</v>
      </c>
      <c r="H86" s="30">
        <f>DSUM(zoznam,"TOTAL:",J85:J86)</f>
        <v>359</v>
      </c>
      <c r="J86" t="e">
        <f>AND(číslo=Sumar!B86)</f>
        <v>#NAME?</v>
      </c>
    </row>
    <row r="87" spans="1:8" ht="12.75">
      <c r="A87" s="27"/>
      <c r="B87" s="27"/>
      <c r="C87" s="27"/>
      <c r="D87" s="27"/>
      <c r="E87" s="27"/>
      <c r="F87" s="27"/>
      <c r="G87" s="27"/>
      <c r="H87" s="27"/>
    </row>
    <row r="88" spans="1:10" ht="25.5">
      <c r="A88" s="18" t="s">
        <v>70</v>
      </c>
      <c r="B88" s="18"/>
      <c r="C88" s="18"/>
      <c r="D88" s="18"/>
      <c r="E88" s="18"/>
      <c r="F88" s="18"/>
      <c r="G88" s="18"/>
      <c r="H88" s="18"/>
      <c r="J88" t="e">
        <f>AND(číslo=Sumar!B88)</f>
        <v>#NAME?</v>
      </c>
    </row>
    <row r="89" spans="1:10" ht="12.75">
      <c r="A89" s="19"/>
      <c r="B89" s="20" t="s">
        <v>15</v>
      </c>
      <c r="C89" s="20" t="s">
        <v>72</v>
      </c>
      <c r="D89" s="21" t="s">
        <v>62</v>
      </c>
      <c r="E89" s="22" t="s">
        <v>7</v>
      </c>
      <c r="F89" s="22" t="s">
        <v>2</v>
      </c>
      <c r="G89" s="23" t="s">
        <v>1</v>
      </c>
      <c r="H89" s="24" t="s">
        <v>3</v>
      </c>
      <c r="J89" t="e">
        <f>AND(číslo=Sumar!B89)</f>
        <v>#NAME?</v>
      </c>
    </row>
    <row r="90" spans="1:14" ht="12.75">
      <c r="A90" s="25">
        <v>1</v>
      </c>
      <c r="B90" s="26" t="s">
        <v>412</v>
      </c>
      <c r="C90" s="27" t="s">
        <v>413</v>
      </c>
      <c r="D90" s="27" t="s">
        <v>20</v>
      </c>
      <c r="E90" s="28">
        <f>DSUM(zoznam,"Body",J89:J90)</f>
        <v>635</v>
      </c>
      <c r="F90" s="28">
        <f>DSUM(zoznam,"Zrážka:",J89:J90)</f>
        <v>16</v>
      </c>
      <c r="G90" s="29">
        <f>DSUM(zoznam,"Čas:",J89:J90)</f>
        <v>187.57999999999998</v>
      </c>
      <c r="H90" s="30">
        <f>DSUM(zoznam,"TOTAL:",J89:J90)</f>
        <v>619</v>
      </c>
      <c r="J90" t="e">
        <f>AND(číslo=Sumar!B90)</f>
        <v>#NAME?</v>
      </c>
      <c r="N90" s="17"/>
    </row>
    <row r="91" spans="1:14" ht="12.75">
      <c r="A91" s="25">
        <v>2</v>
      </c>
      <c r="B91" s="26" t="s">
        <v>415</v>
      </c>
      <c r="C91" s="27" t="s">
        <v>271</v>
      </c>
      <c r="D91" s="27" t="s">
        <v>272</v>
      </c>
      <c r="E91" s="28">
        <f>DSUM(zoznam,"Body",J90:J91)</f>
        <v>615</v>
      </c>
      <c r="F91" s="28">
        <f>DSUM(zoznam,"Zrážka:",J90:J91)</f>
        <v>130</v>
      </c>
      <c r="G91" s="29">
        <f>DSUM(zoznam,"Čas:",J90:J91)</f>
        <v>200.51999999999998</v>
      </c>
      <c r="H91" s="30">
        <f>DSUM(zoznam,"TOTAL:",J90:J91)</f>
        <v>485</v>
      </c>
      <c r="J91" t="e">
        <f>AND(číslo=Sumar!B91)</f>
        <v>#NAME?</v>
      </c>
      <c r="N91" s="17"/>
    </row>
    <row r="92" spans="1:14" ht="12.75">
      <c r="A92" s="25">
        <v>3</v>
      </c>
      <c r="B92" s="26" t="s">
        <v>122</v>
      </c>
      <c r="C92" s="27" t="s">
        <v>143</v>
      </c>
      <c r="D92" s="27" t="s">
        <v>44</v>
      </c>
      <c r="E92" s="28">
        <f>DSUM(zoznam,"Body",J91:J92)</f>
        <v>435</v>
      </c>
      <c r="F92" s="28">
        <f>DSUM(zoznam,"Zrážka:",J91:J92)</f>
        <v>0</v>
      </c>
      <c r="G92" s="29">
        <f>DSUM(zoznam,"Čas:",J91:J92)</f>
        <v>175.42000000000002</v>
      </c>
      <c r="H92" s="30">
        <f>DSUM(zoznam,"TOTAL:",J91:J92)</f>
        <v>435</v>
      </c>
      <c r="J92" t="e">
        <f>AND(číslo=Sumar!B92)</f>
        <v>#NAME?</v>
      </c>
      <c r="N92" s="17"/>
    </row>
    <row r="93" spans="1:14" ht="12.75">
      <c r="A93" s="25">
        <v>4</v>
      </c>
      <c r="B93" s="26" t="s">
        <v>422</v>
      </c>
      <c r="C93" s="27" t="s">
        <v>303</v>
      </c>
      <c r="D93" s="27" t="s">
        <v>304</v>
      </c>
      <c r="E93" s="28">
        <f>DSUM(zoznam,"Body",J92:J93)</f>
        <v>390</v>
      </c>
      <c r="F93" s="28">
        <f>DSUM(zoznam,"Zrážka:",J92:J93)</f>
        <v>0</v>
      </c>
      <c r="G93" s="29">
        <f>DSUM(zoznam,"Čas:",J92:J93)</f>
        <v>173.11</v>
      </c>
      <c r="H93" s="30">
        <f>DSUM(zoznam,"TOTAL:",J92:J93)</f>
        <v>390</v>
      </c>
      <c r="J93" t="e">
        <f>AND(číslo=Sumar!B93)</f>
        <v>#NAME?</v>
      </c>
      <c r="N93" s="17"/>
    </row>
    <row r="94" spans="1:14" ht="12.75">
      <c r="A94" s="25">
        <v>5</v>
      </c>
      <c r="B94" s="26" t="s">
        <v>119</v>
      </c>
      <c r="C94" s="27" t="s">
        <v>220</v>
      </c>
      <c r="D94" s="27" t="s">
        <v>221</v>
      </c>
      <c r="E94" s="28">
        <f>DSUM(zoznam,"Body",J93:J94)</f>
        <v>370</v>
      </c>
      <c r="F94" s="28">
        <f>DSUM(zoznam,"Zrážka:",J93:J94)</f>
        <v>0</v>
      </c>
      <c r="G94" s="29">
        <f>DSUM(zoznam,"Čas:",J93:J94)</f>
        <v>156.52</v>
      </c>
      <c r="H94" s="30">
        <f>DSUM(zoznam,"TOTAL:",J93:J94)</f>
        <v>370</v>
      </c>
      <c r="J94" t="e">
        <f>AND(číslo=Sumar!B94)</f>
        <v>#NAME?</v>
      </c>
      <c r="N94" s="17"/>
    </row>
    <row r="95" spans="1:14" ht="12.75">
      <c r="A95" s="25">
        <v>6</v>
      </c>
      <c r="B95" s="26" t="s">
        <v>416</v>
      </c>
      <c r="C95" s="27" t="s">
        <v>277</v>
      </c>
      <c r="D95" s="27" t="s">
        <v>278</v>
      </c>
      <c r="E95" s="28">
        <f>DSUM(zoznam,"Body",J94:J95)</f>
        <v>380</v>
      </c>
      <c r="F95" s="28">
        <f>DSUM(zoznam,"Zrážka:",J94:J95)</f>
        <v>14</v>
      </c>
      <c r="G95" s="29">
        <f>DSUM(zoznam,"Čas:",J94:J95)</f>
        <v>186.5</v>
      </c>
      <c r="H95" s="30">
        <f>DSUM(zoznam,"TOTAL:",J94:J95)</f>
        <v>366</v>
      </c>
      <c r="J95" t="e">
        <f>AND(číslo=Sumar!B95)</f>
        <v>#NAME?</v>
      </c>
      <c r="N95" s="17"/>
    </row>
    <row r="96" spans="1:14" ht="12.75">
      <c r="A96" s="25">
        <v>7</v>
      </c>
      <c r="B96" s="26" t="s">
        <v>116</v>
      </c>
      <c r="C96" s="27" t="s">
        <v>248</v>
      </c>
      <c r="D96" s="27" t="s">
        <v>411</v>
      </c>
      <c r="E96" s="28">
        <f>DSUM(zoznam,"Body",J95:J96)</f>
        <v>345</v>
      </c>
      <c r="F96" s="28">
        <f>DSUM(zoznam,"Zrážka:",J95:J96)</f>
        <v>6</v>
      </c>
      <c r="G96" s="29">
        <f>DSUM(zoznam,"Čas:",J95:J96)</f>
        <v>182.06</v>
      </c>
      <c r="H96" s="30">
        <f>DSUM(zoznam,"TOTAL:",J95:J96)</f>
        <v>339</v>
      </c>
      <c r="J96" t="e">
        <f>AND(číslo=Sumar!B96)</f>
        <v>#NAME?</v>
      </c>
      <c r="N96" s="17"/>
    </row>
    <row r="97" spans="1:14" ht="12.75">
      <c r="A97" s="25">
        <v>8</v>
      </c>
      <c r="B97" s="26" t="s">
        <v>130</v>
      </c>
      <c r="C97" s="27" t="s">
        <v>420</v>
      </c>
      <c r="D97" s="27" t="s">
        <v>421</v>
      </c>
      <c r="E97" s="28">
        <f>DSUM(zoznam,"Body",J96:J97)</f>
        <v>310</v>
      </c>
      <c r="F97" s="28">
        <f>DSUM(zoznam,"Zrážka:",J96:J97)</f>
        <v>0</v>
      </c>
      <c r="G97" s="29">
        <f>DSUM(zoznam,"Čas:",J96:J97)</f>
        <v>174.08999999999997</v>
      </c>
      <c r="H97" s="30">
        <f>DSUM(zoznam,"TOTAL:",J96:J97)</f>
        <v>310</v>
      </c>
      <c r="J97" t="e">
        <f>AND(číslo=Sumar!B97)</f>
        <v>#NAME?</v>
      </c>
      <c r="N97" s="17"/>
    </row>
    <row r="98" spans="1:14" ht="12.75">
      <c r="A98" s="25">
        <v>9</v>
      </c>
      <c r="B98" s="26" t="s">
        <v>414</v>
      </c>
      <c r="C98" s="27" t="s">
        <v>61</v>
      </c>
      <c r="D98" s="27" t="s">
        <v>78</v>
      </c>
      <c r="E98" s="28">
        <f>DSUM(zoznam,"Body",J97:J98)</f>
        <v>295</v>
      </c>
      <c r="F98" s="28">
        <f>DSUM(zoznam,"Zrážka:",J97:J98)</f>
        <v>0</v>
      </c>
      <c r="G98" s="29">
        <f>DSUM(zoznam,"Čas:",J97:J98)</f>
        <v>178.05</v>
      </c>
      <c r="H98" s="30">
        <f>DSUM(zoznam,"TOTAL:",J97:J98)</f>
        <v>295</v>
      </c>
      <c r="J98" t="e">
        <f>AND(číslo=Sumar!B98)</f>
        <v>#NAME?</v>
      </c>
      <c r="N98" s="17"/>
    </row>
    <row r="99" spans="1:14" ht="12.75">
      <c r="A99" s="25">
        <v>10</v>
      </c>
      <c r="B99" s="26" t="s">
        <v>397</v>
      </c>
      <c r="C99" s="27" t="s">
        <v>159</v>
      </c>
      <c r="D99" s="27" t="s">
        <v>354</v>
      </c>
      <c r="E99" s="28">
        <f>DSUM(zoznam,"Body",J98:J99)</f>
        <v>315</v>
      </c>
      <c r="F99" s="28">
        <f>DSUM(zoznam,"Zrážka:",J98:J99)</f>
        <v>30</v>
      </c>
      <c r="G99" s="29">
        <f>DSUM(zoznam,"Čas:",J98:J99)</f>
        <v>190.33999999999997</v>
      </c>
      <c r="H99" s="30">
        <f>DSUM(zoznam,"TOTAL:",J98:J99)</f>
        <v>285</v>
      </c>
      <c r="J99" t="e">
        <f>AND(číslo=Sumar!B99)</f>
        <v>#NAME?</v>
      </c>
      <c r="N99" s="17"/>
    </row>
    <row r="100" spans="1:14" ht="12.75">
      <c r="A100" s="25">
        <v>11</v>
      </c>
      <c r="B100" s="26" t="s">
        <v>418</v>
      </c>
      <c r="C100" s="27" t="s">
        <v>290</v>
      </c>
      <c r="D100" s="27" t="s">
        <v>77</v>
      </c>
      <c r="E100" s="28">
        <f>DSUM(zoznam,"Body",J99:J100)</f>
        <v>285</v>
      </c>
      <c r="F100" s="28">
        <f>DSUM(zoznam,"Zrážka:",J99:J100)</f>
        <v>6</v>
      </c>
      <c r="G100" s="29">
        <f>DSUM(zoznam,"Čas:",J99:J100)</f>
        <v>182.26999999999998</v>
      </c>
      <c r="H100" s="30">
        <f>DSUM(zoznam,"TOTAL:",J99:J100)</f>
        <v>279</v>
      </c>
      <c r="J100" t="e">
        <f>AND(číslo=Sumar!B100)</f>
        <v>#NAME?</v>
      </c>
      <c r="N100" s="17"/>
    </row>
    <row r="101" spans="1:14" ht="12.75">
      <c r="A101" s="25">
        <v>12</v>
      </c>
      <c r="B101" s="26" t="s">
        <v>419</v>
      </c>
      <c r="C101" s="27" t="s">
        <v>301</v>
      </c>
      <c r="D101" s="27" t="s">
        <v>302</v>
      </c>
      <c r="E101" s="28">
        <f>DSUM(zoznam,"Body",J100:J101)</f>
        <v>275</v>
      </c>
      <c r="F101" s="28">
        <f>DSUM(zoznam,"Zrážka:",J100:J101)</f>
        <v>0</v>
      </c>
      <c r="G101" s="29">
        <f>DSUM(zoznam,"Čas:",J100:J101)</f>
        <v>164.07</v>
      </c>
      <c r="H101" s="30">
        <f>DSUM(zoznam,"TOTAL:",J100:J101)</f>
        <v>275</v>
      </c>
      <c r="J101" t="e">
        <f>AND(číslo=Sumar!B101)</f>
        <v>#NAME?</v>
      </c>
      <c r="N101" s="17"/>
    </row>
    <row r="102" spans="1:14" ht="12.75">
      <c r="A102" s="25">
        <v>13</v>
      </c>
      <c r="B102" s="26" t="s">
        <v>128</v>
      </c>
      <c r="C102" s="27" t="s">
        <v>58</v>
      </c>
      <c r="D102" s="27" t="s">
        <v>446</v>
      </c>
      <c r="E102" s="28">
        <f>DSUM(zoznam,"Body",J101:J102)</f>
        <v>240</v>
      </c>
      <c r="F102" s="28">
        <f>DSUM(zoznam,"Zrážka:",J101:J102)</f>
        <v>0</v>
      </c>
      <c r="G102" s="29">
        <f>DSUM(zoznam,"Čas:",J101:J102)</f>
        <v>178.55</v>
      </c>
      <c r="H102" s="30">
        <f>DSUM(zoznam,"TOTAL:",J101:J102)</f>
        <v>240</v>
      </c>
      <c r="J102" t="e">
        <f>AND(číslo=Sumar!B102)</f>
        <v>#NAME?</v>
      </c>
      <c r="N102" s="17"/>
    </row>
    <row r="103" spans="1:14" ht="12.75">
      <c r="A103" s="33">
        <v>14</v>
      </c>
      <c r="B103" s="26" t="s">
        <v>417</v>
      </c>
      <c r="C103" s="27" t="s">
        <v>283</v>
      </c>
      <c r="D103" s="27" t="s">
        <v>284</v>
      </c>
      <c r="E103" s="28">
        <f>DSUM(zoznam,"Body",J102:J103)</f>
        <v>300</v>
      </c>
      <c r="F103" s="28">
        <f>DSUM(zoznam,"Zrážka:",J102:J103)</f>
        <v>290</v>
      </c>
      <c r="G103" s="29">
        <f>DSUM(zoznam,"Čas:",J102:J103)</f>
        <v>216.5</v>
      </c>
      <c r="H103" s="30">
        <f>DSUM(zoznam,"TOTAL:",J102:J103)</f>
        <v>0</v>
      </c>
      <c r="J103" t="e">
        <f>AND(číslo=Sumar!B103)</f>
        <v>#NAME?</v>
      </c>
      <c r="N103" s="17"/>
    </row>
  </sheetData>
  <sheetProtection/>
  <mergeCells count="1">
    <mergeCell ref="A1:H1"/>
  </mergeCells>
  <dataValidations count="1">
    <dataValidation allowBlank="1" showErrorMessage="1" sqref="B28:B36 L70:L80 B55:B69 B40:B43 B47 B72:B80"/>
  </dataValidations>
  <printOptions/>
  <pageMargins left="0.26" right="0.22" top="0.75" bottom="0.75" header="0.3" footer="0.3"/>
  <pageSetup horizontalDpi="600" verticalDpi="600" orientation="portrait" paperSize="9" scale="85" r:id="rId1"/>
  <headerFooter>
    <oddHeader>&amp;R&amp;T</oddHeader>
    <oddFooter>&amp;R&amp;T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qwix</dc:creator>
  <cp:keywords/>
  <dc:description/>
  <cp:lastModifiedBy>Adam.Muller</cp:lastModifiedBy>
  <cp:lastPrinted>2012-10-08T06:45:05Z</cp:lastPrinted>
  <dcterms:created xsi:type="dcterms:W3CDTF">2006-04-26T15:30:41Z</dcterms:created>
  <dcterms:modified xsi:type="dcterms:W3CDTF">2012-10-08T06:48:21Z</dcterms:modified>
  <cp:category/>
  <cp:version/>
  <cp:contentType/>
  <cp:contentStatus/>
</cp:coreProperties>
</file>